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TIVAS\CRMV-ES\Departamento Contábil\08.2022\"/>
    </mc:Choice>
  </mc:AlternateContent>
  <bookViews>
    <workbookView xWindow="0" yWindow="0" windowWidth="38400" windowHeight="12330" tabRatio="742" activeTab="4"/>
  </bookViews>
  <sheets>
    <sheet name="REAVALIAÇÃO GERAL" sheetId="3" r:id="rId1"/>
    <sheet name="LEILÃO 08-2019" sheetId="6" r:id="rId2"/>
    <sheet name="LEILÃO 04-2020" sheetId="8" r:id="rId3"/>
    <sheet name="POR CONTA" sheetId="7" r:id="rId4"/>
    <sheet name="DEPRECIAÇÃO 2022" sheetId="5" r:id="rId5"/>
  </sheets>
  <definedNames>
    <definedName name="_xlnm.Print_Area" localSheetId="0">'REAVALIAÇÃO GERAL'!$A$1:$F$370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4" i="7" l="1"/>
  <c r="AA292" i="7"/>
  <c r="AA291" i="7"/>
  <c r="AA290" i="7"/>
  <c r="AA289" i="7"/>
  <c r="AA288" i="7"/>
  <c r="V298" i="7"/>
  <c r="V299" i="7"/>
  <c r="V297" i="7"/>
  <c r="U297" i="7"/>
  <c r="V288" i="7"/>
  <c r="V289" i="7"/>
  <c r="V290" i="7"/>
  <c r="V291" i="7"/>
  <c r="V292" i="7"/>
  <c r="V293" i="7"/>
  <c r="V287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V150" i="7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63" i="7"/>
  <c r="V49" i="7"/>
  <c r="V50" i="7"/>
  <c r="V51" i="7"/>
  <c r="V52" i="7"/>
  <c r="V53" i="7"/>
  <c r="V54" i="7"/>
  <c r="V55" i="7"/>
  <c r="V56" i="7"/>
  <c r="V57" i="7"/>
  <c r="V58" i="7"/>
  <c r="V59" i="7"/>
  <c r="V48" i="7"/>
  <c r="V40" i="7"/>
  <c r="V41" i="7"/>
  <c r="V42" i="7"/>
  <c r="V43" i="7"/>
  <c r="V44" i="7"/>
  <c r="V39" i="7"/>
  <c r="Z36" i="7"/>
  <c r="Y36" i="7"/>
  <c r="X36" i="7"/>
  <c r="W36" i="7"/>
  <c r="V36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4" i="7"/>
  <c r="AB35" i="7"/>
  <c r="AA35" i="7"/>
  <c r="G35" i="7"/>
  <c r="M36" i="7" s="1"/>
  <c r="N36" i="7"/>
  <c r="U292" i="7" l="1"/>
  <c r="U291" i="7" l="1"/>
  <c r="T291" i="7" l="1"/>
  <c r="T292" i="7"/>
  <c r="AB288" i="7" l="1"/>
  <c r="AB289" i="7"/>
  <c r="AB290" i="7"/>
  <c r="U290" i="7" l="1"/>
  <c r="T290" i="7"/>
  <c r="S290" i="7"/>
  <c r="U289" i="7"/>
  <c r="T289" i="7"/>
  <c r="S289" i="7"/>
  <c r="U288" i="7"/>
  <c r="T288" i="7"/>
  <c r="S288" i="7"/>
  <c r="V45" i="7" l="1"/>
  <c r="W45" i="7"/>
  <c r="X45" i="7"/>
  <c r="Y45" i="7"/>
  <c r="Z45" i="7"/>
  <c r="X11" i="8" l="1"/>
  <c r="W11" i="8"/>
  <c r="V11" i="8"/>
  <c r="U11" i="8"/>
  <c r="T11" i="8"/>
  <c r="S11" i="8"/>
  <c r="R11" i="8"/>
  <c r="Q11" i="8"/>
  <c r="P11" i="8"/>
  <c r="Z10" i="8"/>
  <c r="Y10" i="8"/>
  <c r="G10" i="8"/>
  <c r="Z9" i="8"/>
  <c r="X9" i="8"/>
  <c r="W9" i="8"/>
  <c r="V9" i="8"/>
  <c r="U9" i="8"/>
  <c r="T9" i="8"/>
  <c r="S9" i="8"/>
  <c r="R9" i="8"/>
  <c r="Q9" i="8"/>
  <c r="P9" i="8"/>
  <c r="O9" i="8"/>
  <c r="N9" i="8"/>
  <c r="M9" i="8"/>
  <c r="X7" i="8"/>
  <c r="W7" i="8"/>
  <c r="V7" i="8"/>
  <c r="U7" i="8"/>
  <c r="T7" i="8"/>
  <c r="S7" i="8"/>
  <c r="R7" i="8"/>
  <c r="Q7" i="8"/>
  <c r="P7" i="8"/>
  <c r="F7" i="8"/>
  <c r="Z6" i="8"/>
  <c r="G6" i="8"/>
  <c r="J6" i="8" s="1"/>
  <c r="Z5" i="8"/>
  <c r="G5" i="8"/>
  <c r="L5" i="8" s="1"/>
  <c r="Z4" i="8"/>
  <c r="G4" i="8"/>
  <c r="I4" i="8" s="1"/>
  <c r="Z3" i="8"/>
  <c r="X3" i="8"/>
  <c r="W3" i="8"/>
  <c r="V3" i="8"/>
  <c r="U3" i="8"/>
  <c r="T3" i="8"/>
  <c r="S3" i="8"/>
  <c r="R3" i="8"/>
  <c r="Q3" i="8"/>
  <c r="P3" i="8"/>
  <c r="O3" i="8"/>
  <c r="N3" i="8"/>
  <c r="M3" i="8"/>
  <c r="N5" i="8" l="1"/>
  <c r="N6" i="8"/>
  <c r="J4" i="8"/>
  <c r="J5" i="8"/>
  <c r="N4" i="8"/>
  <c r="H4" i="8"/>
  <c r="I5" i="8"/>
  <c r="O4" i="8"/>
  <c r="L4" i="8"/>
  <c r="M6" i="8"/>
  <c r="M4" i="8"/>
  <c r="M5" i="8"/>
  <c r="G7" i="8"/>
  <c r="K6" i="8"/>
  <c r="O6" i="8"/>
  <c r="K5" i="8"/>
  <c r="O5" i="8"/>
  <c r="H6" i="8"/>
  <c r="L6" i="8"/>
  <c r="K4" i="8"/>
  <c r="H5" i="8"/>
  <c r="I6" i="8"/>
  <c r="L10" i="8"/>
  <c r="H10" i="8"/>
  <c r="K10" i="8"/>
  <c r="J10" i="8"/>
  <c r="I10" i="8"/>
  <c r="G11" i="8"/>
  <c r="F11" i="8"/>
  <c r="F14" i="8" s="1"/>
  <c r="N7" i="8" l="1"/>
  <c r="L7" i="8"/>
  <c r="Y6" i="8"/>
  <c r="Y4" i="8"/>
  <c r="N11" i="8"/>
  <c r="I11" i="8"/>
  <c r="K7" i="8"/>
  <c r="M11" i="8"/>
  <c r="K11" i="8"/>
  <c r="L11" i="8"/>
  <c r="J11" i="8"/>
  <c r="O7" i="8"/>
  <c r="I7" i="8"/>
  <c r="J7" i="8"/>
  <c r="O11" i="8"/>
  <c r="H11" i="8"/>
  <c r="H7" i="8"/>
  <c r="M7" i="8"/>
  <c r="Y5" i="8"/>
  <c r="AB29" i="7"/>
  <c r="AB30" i="7"/>
  <c r="AB31" i="7"/>
  <c r="AB32" i="7"/>
  <c r="AB33" i="7"/>
  <c r="AB34" i="7"/>
  <c r="Y7" i="8" l="1"/>
  <c r="Y11" i="8"/>
  <c r="G30" i="7"/>
  <c r="G31" i="7"/>
  <c r="G32" i="7"/>
  <c r="G33" i="7"/>
  <c r="G34" i="7"/>
  <c r="G29" i="7"/>
  <c r="U29" i="7" l="1"/>
  <c r="T29" i="7"/>
  <c r="S29" i="7"/>
  <c r="R29" i="7"/>
  <c r="U31" i="7"/>
  <c r="T31" i="7"/>
  <c r="U30" i="7"/>
  <c r="T30" i="7"/>
  <c r="U33" i="7"/>
  <c r="T33" i="7"/>
  <c r="U34" i="7"/>
  <c r="T34" i="7"/>
  <c r="U32" i="7"/>
  <c r="T32" i="7"/>
  <c r="S34" i="7"/>
  <c r="R34" i="7"/>
  <c r="S33" i="7"/>
  <c r="R33" i="7"/>
  <c r="S31" i="7"/>
  <c r="R31" i="7"/>
  <c r="S30" i="7"/>
  <c r="R30" i="7"/>
  <c r="R32" i="7"/>
  <c r="S32" i="7"/>
  <c r="Q33" i="7"/>
  <c r="P33" i="7"/>
  <c r="O33" i="7"/>
  <c r="N33" i="7"/>
  <c r="M33" i="7"/>
  <c r="Q29" i="7"/>
  <c r="P29" i="7"/>
  <c r="O29" i="7"/>
  <c r="N29" i="7"/>
  <c r="M29" i="7"/>
  <c r="Q31" i="7"/>
  <c r="P31" i="7"/>
  <c r="O31" i="7"/>
  <c r="N31" i="7"/>
  <c r="M31" i="7"/>
  <c r="Q34" i="7"/>
  <c r="P34" i="7"/>
  <c r="O34" i="7"/>
  <c r="N34" i="7"/>
  <c r="M34" i="7"/>
  <c r="Q30" i="7"/>
  <c r="P30" i="7"/>
  <c r="O30" i="7"/>
  <c r="N30" i="7"/>
  <c r="M30" i="7"/>
  <c r="Q32" i="7"/>
  <c r="P32" i="7"/>
  <c r="O32" i="7"/>
  <c r="N32" i="7"/>
  <c r="M32" i="7"/>
  <c r="L300" i="7"/>
  <c r="AA31" i="7" l="1"/>
  <c r="AA32" i="7"/>
  <c r="AA34" i="7"/>
  <c r="AA33" i="7"/>
  <c r="AA29" i="7"/>
  <c r="AA30" i="7"/>
  <c r="Z300" i="7"/>
  <c r="P30" i="5" s="1"/>
  <c r="AA214" i="7"/>
  <c r="AA215" i="7"/>
  <c r="AA216" i="7"/>
  <c r="AA217" i="7"/>
  <c r="AA218" i="7"/>
  <c r="AA219" i="7"/>
  <c r="AA220" i="7"/>
  <c r="AA221" i="7"/>
  <c r="AA222" i="7"/>
  <c r="AA223" i="7"/>
  <c r="AA224" i="7"/>
  <c r="AA225" i="7"/>
  <c r="AA226" i="7"/>
  <c r="AA227" i="7"/>
  <c r="AA228" i="7"/>
  <c r="AA229" i="7"/>
  <c r="AA230" i="7"/>
  <c r="AA231" i="7"/>
  <c r="AA232" i="7"/>
  <c r="AA233" i="7"/>
  <c r="AA234" i="7"/>
  <c r="AA235" i="7"/>
  <c r="AA236" i="7"/>
  <c r="AA237" i="7"/>
  <c r="AA238" i="7"/>
  <c r="AA239" i="7"/>
  <c r="AA240" i="7"/>
  <c r="AA241" i="7"/>
  <c r="AA242" i="7"/>
  <c r="AA243" i="7"/>
  <c r="AA244" i="7"/>
  <c r="AA245" i="7"/>
  <c r="AA246" i="7"/>
  <c r="AA247" i="7"/>
  <c r="AA248" i="7"/>
  <c r="AA213" i="7"/>
  <c r="Z212" i="7"/>
  <c r="Z62" i="7"/>
  <c r="Z60" i="7"/>
  <c r="P21" i="5" s="1"/>
  <c r="Z47" i="7"/>
  <c r="P17" i="5"/>
  <c r="Z38" i="7"/>
  <c r="Z3" i="7"/>
  <c r="Y300" i="7" l="1"/>
  <c r="O30" i="5" s="1"/>
  <c r="Y212" i="7"/>
  <c r="Y62" i="7"/>
  <c r="Y60" i="7"/>
  <c r="O21" i="5" s="1"/>
  <c r="Y47" i="7"/>
  <c r="O17" i="5"/>
  <c r="Y38" i="7"/>
  <c r="Y3" i="7"/>
  <c r="X300" i="7" l="1"/>
  <c r="N30" i="5" s="1"/>
  <c r="X212" i="7"/>
  <c r="X62" i="7"/>
  <c r="X60" i="7"/>
  <c r="N21" i="5" s="1"/>
  <c r="X47" i="7"/>
  <c r="N17" i="5"/>
  <c r="X38" i="7"/>
  <c r="X3" i="7"/>
  <c r="W300" i="7" l="1"/>
  <c r="M30" i="5" s="1"/>
  <c r="W212" i="7"/>
  <c r="W62" i="7"/>
  <c r="W60" i="7"/>
  <c r="M21" i="5" s="1"/>
  <c r="W47" i="7"/>
  <c r="M17" i="5"/>
  <c r="W38" i="7"/>
  <c r="W3" i="7"/>
  <c r="AB207" i="7"/>
  <c r="AB208" i="7"/>
  <c r="AB209" i="7"/>
  <c r="G208" i="7"/>
  <c r="G209" i="7"/>
  <c r="G207" i="7"/>
  <c r="U208" i="7" l="1"/>
  <c r="T208" i="7"/>
  <c r="U207" i="7"/>
  <c r="T207" i="7"/>
  <c r="U209" i="7"/>
  <c r="T209" i="7"/>
  <c r="R207" i="7"/>
  <c r="S207" i="7"/>
  <c r="R208" i="7"/>
  <c r="S208" i="7"/>
  <c r="R209" i="7"/>
  <c r="S209" i="7"/>
  <c r="Q208" i="7"/>
  <c r="P208" i="7"/>
  <c r="O208" i="7"/>
  <c r="N208" i="7"/>
  <c r="M208" i="7"/>
  <c r="Q207" i="7"/>
  <c r="P207" i="7"/>
  <c r="O207" i="7"/>
  <c r="N207" i="7"/>
  <c r="M207" i="7"/>
  <c r="Q209" i="7"/>
  <c r="P209" i="7"/>
  <c r="O209" i="7"/>
  <c r="N209" i="7"/>
  <c r="M209" i="7"/>
  <c r="AB198" i="7"/>
  <c r="G198" i="7"/>
  <c r="AB193" i="7"/>
  <c r="G193" i="7"/>
  <c r="AB170" i="7"/>
  <c r="G170" i="7"/>
  <c r="AB169" i="7"/>
  <c r="G169" i="7"/>
  <c r="AB167" i="7"/>
  <c r="G167" i="7"/>
  <c r="U169" i="7" l="1"/>
  <c r="T169" i="7"/>
  <c r="U193" i="7"/>
  <c r="T193" i="7"/>
  <c r="U167" i="7"/>
  <c r="T167" i="7"/>
  <c r="U170" i="7"/>
  <c r="T170" i="7"/>
  <c r="U198" i="7"/>
  <c r="T198" i="7"/>
  <c r="AA209" i="7"/>
  <c r="R167" i="7"/>
  <c r="S167" i="7"/>
  <c r="R170" i="7"/>
  <c r="S170" i="7"/>
  <c r="R169" i="7"/>
  <c r="S169" i="7"/>
  <c r="R198" i="7"/>
  <c r="S198" i="7"/>
  <c r="R193" i="7"/>
  <c r="S193" i="7"/>
  <c r="Q170" i="7"/>
  <c r="P170" i="7"/>
  <c r="O170" i="7"/>
  <c r="N170" i="7"/>
  <c r="M170" i="7"/>
  <c r="Q169" i="7"/>
  <c r="P169" i="7"/>
  <c r="O169" i="7"/>
  <c r="N169" i="7"/>
  <c r="M169" i="7"/>
  <c r="Q193" i="7"/>
  <c r="P193" i="7"/>
  <c r="O193" i="7"/>
  <c r="N193" i="7"/>
  <c r="M193" i="7"/>
  <c r="Q198" i="7"/>
  <c r="P198" i="7"/>
  <c r="O198" i="7"/>
  <c r="N198" i="7"/>
  <c r="M198" i="7"/>
  <c r="Q167" i="7"/>
  <c r="P167" i="7"/>
  <c r="O167" i="7"/>
  <c r="N167" i="7"/>
  <c r="M167" i="7"/>
  <c r="AA207" i="7"/>
  <c r="L170" i="7"/>
  <c r="L167" i="7"/>
  <c r="L198" i="7"/>
  <c r="L169" i="7"/>
  <c r="L193" i="7"/>
  <c r="AA208" i="7"/>
  <c r="J169" i="7"/>
  <c r="I169" i="7"/>
  <c r="J198" i="7"/>
  <c r="K198" i="7"/>
  <c r="J193" i="7"/>
  <c r="K193" i="7"/>
  <c r="K170" i="7"/>
  <c r="H170" i="7"/>
  <c r="K169" i="7"/>
  <c r="I170" i="7"/>
  <c r="H169" i="7"/>
  <c r="J170" i="7"/>
  <c r="K167" i="7"/>
  <c r="H167" i="7"/>
  <c r="I167" i="7"/>
  <c r="J167" i="7"/>
  <c r="AA167" i="7" l="1"/>
  <c r="AA169" i="7"/>
  <c r="AA170" i="7"/>
  <c r="AA198" i="7"/>
  <c r="AA193" i="7"/>
  <c r="AB263" i="7"/>
  <c r="G263" i="7"/>
  <c r="J263" i="7" s="1"/>
  <c r="AB256" i="7"/>
  <c r="G256" i="7"/>
  <c r="M256" i="7" s="1"/>
  <c r="AB254" i="7"/>
  <c r="G254" i="7"/>
  <c r="M254" i="7" s="1"/>
  <c r="AB253" i="7"/>
  <c r="G253" i="7"/>
  <c r="AB252" i="7"/>
  <c r="G252" i="7"/>
  <c r="M252" i="7" s="1"/>
  <c r="AB246" i="7"/>
  <c r="G246" i="7"/>
  <c r="L246" i="7" s="1"/>
  <c r="AB239" i="7"/>
  <c r="G239" i="7"/>
  <c r="L239" i="7" s="1"/>
  <c r="AB233" i="7"/>
  <c r="G233" i="7"/>
  <c r="L233" i="7" s="1"/>
  <c r="AB232" i="7"/>
  <c r="G232" i="7"/>
  <c r="L232" i="7" s="1"/>
  <c r="AB231" i="7"/>
  <c r="G231" i="7"/>
  <c r="L231" i="7" s="1"/>
  <c r="AB222" i="7"/>
  <c r="G222" i="7"/>
  <c r="L222" i="7" s="1"/>
  <c r="I263" i="7" l="1"/>
  <c r="M263" i="7"/>
  <c r="I253" i="7"/>
  <c r="M253" i="7"/>
  <c r="J253" i="7"/>
  <c r="AA253" i="7"/>
  <c r="L253" i="7"/>
  <c r="L254" i="7"/>
  <c r="AA263" i="7"/>
  <c r="L263" i="7"/>
  <c r="L252" i="7"/>
  <c r="AA256" i="7"/>
  <c r="L256" i="7"/>
  <c r="K263" i="7"/>
  <c r="H263" i="7"/>
  <c r="K256" i="7"/>
  <c r="H256" i="7"/>
  <c r="I256" i="7"/>
  <c r="J256" i="7"/>
  <c r="K252" i="7"/>
  <c r="K254" i="7"/>
  <c r="H252" i="7"/>
  <c r="H254" i="7"/>
  <c r="I252" i="7"/>
  <c r="K253" i="7"/>
  <c r="I254" i="7"/>
  <c r="J252" i="7"/>
  <c r="H253" i="7"/>
  <c r="J254" i="7"/>
  <c r="K246" i="7"/>
  <c r="H246" i="7"/>
  <c r="I246" i="7"/>
  <c r="J246" i="7"/>
  <c r="K239" i="7"/>
  <c r="H239" i="7"/>
  <c r="I239" i="7"/>
  <c r="J239" i="7"/>
  <c r="K233" i="7"/>
  <c r="H233" i="7"/>
  <c r="I233" i="7"/>
  <c r="J233" i="7"/>
  <c r="K232" i="7"/>
  <c r="H232" i="7"/>
  <c r="I232" i="7"/>
  <c r="J232" i="7"/>
  <c r="K231" i="7"/>
  <c r="H231" i="7"/>
  <c r="I231" i="7"/>
  <c r="J231" i="7"/>
  <c r="I222" i="7"/>
  <c r="J222" i="7"/>
  <c r="K222" i="7"/>
  <c r="H222" i="7"/>
  <c r="AA254" i="7" l="1"/>
  <c r="AA252" i="7"/>
  <c r="V300" i="7"/>
  <c r="L30" i="5" s="1"/>
  <c r="AB297" i="7"/>
  <c r="AB298" i="7"/>
  <c r="AB299" i="7"/>
  <c r="V212" i="7"/>
  <c r="V62" i="7"/>
  <c r="V47" i="7"/>
  <c r="V38" i="7"/>
  <c r="V3" i="7"/>
  <c r="F300" i="7"/>
  <c r="B30" i="5" s="1"/>
  <c r="G299" i="7"/>
  <c r="G298" i="7"/>
  <c r="G297" i="7"/>
  <c r="AB296" i="7"/>
  <c r="AB287" i="7"/>
  <c r="G287" i="7"/>
  <c r="AB286" i="7"/>
  <c r="F286" i="7"/>
  <c r="G286" i="7" s="1"/>
  <c r="T286" i="7" s="1"/>
  <c r="E286" i="7"/>
  <c r="D286" i="7"/>
  <c r="C286" i="7"/>
  <c r="B286" i="7"/>
  <c r="A286" i="7"/>
  <c r="AB285" i="7"/>
  <c r="F285" i="7"/>
  <c r="G285" i="7" s="1"/>
  <c r="T285" i="7" s="1"/>
  <c r="E285" i="7"/>
  <c r="D285" i="7"/>
  <c r="C285" i="7"/>
  <c r="B285" i="7"/>
  <c r="A285" i="7"/>
  <c r="AB284" i="7"/>
  <c r="F284" i="7"/>
  <c r="G284" i="7" s="1"/>
  <c r="T284" i="7" s="1"/>
  <c r="E284" i="7"/>
  <c r="D284" i="7"/>
  <c r="C284" i="7"/>
  <c r="B284" i="7"/>
  <c r="A284" i="7"/>
  <c r="AB283" i="7"/>
  <c r="F283" i="7"/>
  <c r="G283" i="7" s="1"/>
  <c r="E283" i="7"/>
  <c r="D283" i="7"/>
  <c r="C283" i="7"/>
  <c r="B283" i="7"/>
  <c r="A283" i="7"/>
  <c r="AB282" i="7"/>
  <c r="F282" i="7"/>
  <c r="G282" i="7" s="1"/>
  <c r="T282" i="7" s="1"/>
  <c r="E282" i="7"/>
  <c r="D282" i="7"/>
  <c r="C282" i="7"/>
  <c r="B282" i="7"/>
  <c r="A282" i="7"/>
  <c r="AB281" i="7"/>
  <c r="F281" i="7"/>
  <c r="G281" i="7" s="1"/>
  <c r="T281" i="7" s="1"/>
  <c r="E281" i="7"/>
  <c r="D281" i="7"/>
  <c r="C281" i="7"/>
  <c r="B281" i="7"/>
  <c r="A281" i="7"/>
  <c r="AB280" i="7"/>
  <c r="F280" i="7"/>
  <c r="G280" i="7" s="1"/>
  <c r="T280" i="7" s="1"/>
  <c r="E280" i="7"/>
  <c r="D280" i="7"/>
  <c r="C280" i="7"/>
  <c r="B280" i="7"/>
  <c r="A280" i="7"/>
  <c r="AB279" i="7"/>
  <c r="F279" i="7"/>
  <c r="G279" i="7" s="1"/>
  <c r="E279" i="7"/>
  <c r="D279" i="7"/>
  <c r="C279" i="7"/>
  <c r="B279" i="7"/>
  <c r="A279" i="7"/>
  <c r="AB278" i="7"/>
  <c r="F278" i="7"/>
  <c r="G278" i="7" s="1"/>
  <c r="T278" i="7" s="1"/>
  <c r="E278" i="7"/>
  <c r="D278" i="7"/>
  <c r="C278" i="7"/>
  <c r="B278" i="7"/>
  <c r="A278" i="7"/>
  <c r="AB277" i="7"/>
  <c r="F277" i="7"/>
  <c r="G277" i="7" s="1"/>
  <c r="T277" i="7" s="1"/>
  <c r="E277" i="7"/>
  <c r="D277" i="7"/>
  <c r="C277" i="7"/>
  <c r="B277" i="7"/>
  <c r="A277" i="7"/>
  <c r="AB276" i="7"/>
  <c r="F276" i="7"/>
  <c r="G276" i="7" s="1"/>
  <c r="T276" i="7" s="1"/>
  <c r="E276" i="7"/>
  <c r="D276" i="7"/>
  <c r="C276" i="7"/>
  <c r="B276" i="7"/>
  <c r="A276" i="7"/>
  <c r="AB275" i="7"/>
  <c r="F275" i="7"/>
  <c r="G275" i="7" s="1"/>
  <c r="E275" i="7"/>
  <c r="D275" i="7"/>
  <c r="C275" i="7"/>
  <c r="B275" i="7"/>
  <c r="A275" i="7"/>
  <c r="AB274" i="7"/>
  <c r="F274" i="7"/>
  <c r="G274" i="7" s="1"/>
  <c r="T274" i="7" s="1"/>
  <c r="E274" i="7"/>
  <c r="D274" i="7"/>
  <c r="C274" i="7"/>
  <c r="B274" i="7"/>
  <c r="A274" i="7"/>
  <c r="AB273" i="7"/>
  <c r="F273" i="7"/>
  <c r="G273" i="7" s="1"/>
  <c r="T273" i="7" s="1"/>
  <c r="E273" i="7"/>
  <c r="D273" i="7"/>
  <c r="C273" i="7"/>
  <c r="B273" i="7"/>
  <c r="A273" i="7"/>
  <c r="AB272" i="7"/>
  <c r="F272" i="7"/>
  <c r="G272" i="7" s="1"/>
  <c r="T272" i="7" s="1"/>
  <c r="E272" i="7"/>
  <c r="D272" i="7"/>
  <c r="C272" i="7"/>
  <c r="B272" i="7"/>
  <c r="A272" i="7"/>
  <c r="AB271" i="7"/>
  <c r="F271" i="7"/>
  <c r="E271" i="7"/>
  <c r="D271" i="7"/>
  <c r="C271" i="7"/>
  <c r="B271" i="7"/>
  <c r="A271" i="7"/>
  <c r="AB270" i="7"/>
  <c r="G270" i="7"/>
  <c r="AB269" i="7"/>
  <c r="G269" i="7"/>
  <c r="M269" i="7" s="1"/>
  <c r="AB268" i="7"/>
  <c r="G268" i="7"/>
  <c r="M268" i="7" s="1"/>
  <c r="AB267" i="7"/>
  <c r="G267" i="7"/>
  <c r="M267" i="7" s="1"/>
  <c r="AB266" i="7"/>
  <c r="G266" i="7"/>
  <c r="M266" i="7" s="1"/>
  <c r="AB265" i="7"/>
  <c r="G265" i="7"/>
  <c r="M265" i="7" s="1"/>
  <c r="AB264" i="7"/>
  <c r="G264" i="7"/>
  <c r="M264" i="7" s="1"/>
  <c r="AB262" i="7"/>
  <c r="G262" i="7"/>
  <c r="M262" i="7" s="1"/>
  <c r="AB261" i="7"/>
  <c r="G261" i="7"/>
  <c r="M261" i="7" s="1"/>
  <c r="AB260" i="7"/>
  <c r="G260" i="7"/>
  <c r="M260" i="7" s="1"/>
  <c r="AB259" i="7"/>
  <c r="G259" i="7"/>
  <c r="M259" i="7" s="1"/>
  <c r="AB258" i="7"/>
  <c r="G258" i="7"/>
  <c r="M258" i="7" s="1"/>
  <c r="AB257" i="7"/>
  <c r="G257" i="7"/>
  <c r="M257" i="7" s="1"/>
  <c r="AB255" i="7"/>
  <c r="G255" i="7"/>
  <c r="M255" i="7" s="1"/>
  <c r="AB251" i="7"/>
  <c r="G251" i="7"/>
  <c r="M251" i="7" s="1"/>
  <c r="AB250" i="7"/>
  <c r="G250" i="7"/>
  <c r="M250" i="7" s="1"/>
  <c r="AB249" i="7"/>
  <c r="G249" i="7"/>
  <c r="M249" i="7" s="1"/>
  <c r="AB248" i="7"/>
  <c r="G248" i="7"/>
  <c r="AB247" i="7"/>
  <c r="G247" i="7"/>
  <c r="AB245" i="7"/>
  <c r="G245" i="7"/>
  <c r="L245" i="7" s="1"/>
  <c r="AB244" i="7"/>
  <c r="G244" i="7"/>
  <c r="L244" i="7" s="1"/>
  <c r="AB243" i="7"/>
  <c r="G243" i="7"/>
  <c r="AB242" i="7"/>
  <c r="G242" i="7"/>
  <c r="L242" i="7" s="1"/>
  <c r="AB241" i="7"/>
  <c r="G241" i="7"/>
  <c r="L241" i="7" s="1"/>
  <c r="AB240" i="7"/>
  <c r="G240" i="7"/>
  <c r="AB238" i="7"/>
  <c r="G238" i="7"/>
  <c r="L238" i="7" s="1"/>
  <c r="AB237" i="7"/>
  <c r="G237" i="7"/>
  <c r="L237" i="7" s="1"/>
  <c r="AB236" i="7"/>
  <c r="G236" i="7"/>
  <c r="L236" i="7" s="1"/>
  <c r="AB235" i="7"/>
  <c r="G235" i="7"/>
  <c r="L235" i="7" s="1"/>
  <c r="AB234" i="7"/>
  <c r="G234" i="7"/>
  <c r="L234" i="7" s="1"/>
  <c r="AB230" i="7"/>
  <c r="G230" i="7"/>
  <c r="L230" i="7" s="1"/>
  <c r="AB229" i="7"/>
  <c r="G229" i="7"/>
  <c r="L229" i="7" s="1"/>
  <c r="AB228" i="7"/>
  <c r="G228" i="7"/>
  <c r="L228" i="7" s="1"/>
  <c r="AB227" i="7"/>
  <c r="G227" i="7"/>
  <c r="L227" i="7" s="1"/>
  <c r="AB226" i="7"/>
  <c r="G226" i="7"/>
  <c r="L226" i="7" s="1"/>
  <c r="AB225" i="7"/>
  <c r="G225" i="7"/>
  <c r="L225" i="7" s="1"/>
  <c r="AB224" i="7"/>
  <c r="G224" i="7"/>
  <c r="L224" i="7" s="1"/>
  <c r="AB223" i="7"/>
  <c r="G223" i="7"/>
  <c r="L223" i="7" s="1"/>
  <c r="AB221" i="7"/>
  <c r="G221" i="7"/>
  <c r="L221" i="7" s="1"/>
  <c r="AB220" i="7"/>
  <c r="G220" i="7"/>
  <c r="AB219" i="7"/>
  <c r="G219" i="7"/>
  <c r="L219" i="7" s="1"/>
  <c r="AB218" i="7"/>
  <c r="G218" i="7"/>
  <c r="L218" i="7" s="1"/>
  <c r="AB217" i="7"/>
  <c r="G217" i="7"/>
  <c r="L217" i="7" s="1"/>
  <c r="AB216" i="7"/>
  <c r="G216" i="7"/>
  <c r="L216" i="7" s="1"/>
  <c r="AB215" i="7"/>
  <c r="G215" i="7"/>
  <c r="L215" i="7" s="1"/>
  <c r="AB214" i="7"/>
  <c r="G214" i="7"/>
  <c r="AB213" i="7"/>
  <c r="G213" i="7"/>
  <c r="L213" i="7" s="1"/>
  <c r="AB212" i="7"/>
  <c r="U212" i="7"/>
  <c r="T212" i="7"/>
  <c r="S212" i="7"/>
  <c r="R212" i="7"/>
  <c r="Q212" i="7"/>
  <c r="P212" i="7"/>
  <c r="O212" i="7"/>
  <c r="AB206" i="7"/>
  <c r="G206" i="7"/>
  <c r="AB205" i="7"/>
  <c r="G205" i="7"/>
  <c r="AB204" i="7"/>
  <c r="G204" i="7"/>
  <c r="AB203" i="7"/>
  <c r="G203" i="7"/>
  <c r="AB202" i="7"/>
  <c r="G202" i="7"/>
  <c r="AB201" i="7"/>
  <c r="G201" i="7"/>
  <c r="AB200" i="7"/>
  <c r="G200" i="7"/>
  <c r="AB199" i="7"/>
  <c r="G199" i="7"/>
  <c r="AB197" i="7"/>
  <c r="G197" i="7"/>
  <c r="AB196" i="7"/>
  <c r="G196" i="7"/>
  <c r="AB195" i="7"/>
  <c r="G195" i="7"/>
  <c r="AB194" i="7"/>
  <c r="G194" i="7"/>
  <c r="AB192" i="7"/>
  <c r="F192" i="7"/>
  <c r="E192" i="7"/>
  <c r="D192" i="7"/>
  <c r="C192" i="7"/>
  <c r="B192" i="7"/>
  <c r="A192" i="7"/>
  <c r="AB191" i="7"/>
  <c r="G191" i="7"/>
  <c r="AB190" i="7"/>
  <c r="G190" i="7"/>
  <c r="AB189" i="7"/>
  <c r="G189" i="7"/>
  <c r="AB188" i="7"/>
  <c r="G188" i="7"/>
  <c r="AB187" i="7"/>
  <c r="G187" i="7"/>
  <c r="AB186" i="7"/>
  <c r="G186" i="7"/>
  <c r="AB185" i="7"/>
  <c r="G185" i="7"/>
  <c r="AB184" i="7"/>
  <c r="G184" i="7"/>
  <c r="AB183" i="7"/>
  <c r="G183" i="7"/>
  <c r="AB182" i="7"/>
  <c r="G182" i="7"/>
  <c r="AB181" i="7"/>
  <c r="G181" i="7"/>
  <c r="AB180" i="7"/>
  <c r="G180" i="7"/>
  <c r="AB179" i="7"/>
  <c r="G179" i="7"/>
  <c r="AB178" i="7"/>
  <c r="G178" i="7"/>
  <c r="AB177" i="7"/>
  <c r="G177" i="7"/>
  <c r="AB176" i="7"/>
  <c r="G176" i="7"/>
  <c r="AB175" i="7"/>
  <c r="G175" i="7"/>
  <c r="AB174" i="7"/>
  <c r="G174" i="7"/>
  <c r="AB173" i="7"/>
  <c r="G173" i="7"/>
  <c r="AB172" i="7"/>
  <c r="G172" i="7"/>
  <c r="AB171" i="7"/>
  <c r="G171" i="7"/>
  <c r="AB168" i="7"/>
  <c r="G168" i="7"/>
  <c r="AB166" i="7"/>
  <c r="G166" i="7"/>
  <c r="AB165" i="7"/>
  <c r="G165" i="7"/>
  <c r="AB164" i="7"/>
  <c r="G164" i="7"/>
  <c r="AB163" i="7"/>
  <c r="G163" i="7"/>
  <c r="AB162" i="7"/>
  <c r="G162" i="7"/>
  <c r="AB161" i="7"/>
  <c r="G161" i="7"/>
  <c r="AB160" i="7"/>
  <c r="G160" i="7"/>
  <c r="AB159" i="7"/>
  <c r="G159" i="7"/>
  <c r="AB158" i="7"/>
  <c r="G158" i="7"/>
  <c r="AB157" i="7"/>
  <c r="G157" i="7"/>
  <c r="AB156" i="7"/>
  <c r="G156" i="7"/>
  <c r="AB155" i="7"/>
  <c r="G155" i="7"/>
  <c r="AB154" i="7"/>
  <c r="G154" i="7"/>
  <c r="AB153" i="7"/>
  <c r="G153" i="7"/>
  <c r="AB152" i="7"/>
  <c r="G152" i="7"/>
  <c r="AB151" i="7"/>
  <c r="G151" i="7"/>
  <c r="AB150" i="7"/>
  <c r="G150" i="7"/>
  <c r="AB149" i="7"/>
  <c r="G149" i="7"/>
  <c r="AB148" i="7"/>
  <c r="G148" i="7"/>
  <c r="AB147" i="7"/>
  <c r="G147" i="7"/>
  <c r="AB146" i="7"/>
  <c r="G146" i="7"/>
  <c r="AB145" i="7"/>
  <c r="G145" i="7"/>
  <c r="AB144" i="7"/>
  <c r="G144" i="7"/>
  <c r="AB143" i="7"/>
  <c r="G143" i="7"/>
  <c r="AB142" i="7"/>
  <c r="G142" i="7"/>
  <c r="AB141" i="7"/>
  <c r="G141" i="7"/>
  <c r="AB140" i="7"/>
  <c r="G140" i="7"/>
  <c r="AB139" i="7"/>
  <c r="G139" i="7"/>
  <c r="AB138" i="7"/>
  <c r="G138" i="7"/>
  <c r="AB137" i="7"/>
  <c r="G137" i="7"/>
  <c r="AB136" i="7"/>
  <c r="G136" i="7"/>
  <c r="AB135" i="7"/>
  <c r="G135" i="7"/>
  <c r="AB134" i="7"/>
  <c r="G134" i="7"/>
  <c r="AB133" i="7"/>
  <c r="G133" i="7"/>
  <c r="AB132" i="7"/>
  <c r="G132" i="7"/>
  <c r="AB131" i="7"/>
  <c r="G131" i="7"/>
  <c r="AB130" i="7"/>
  <c r="G130" i="7"/>
  <c r="AB129" i="7"/>
  <c r="G129" i="7"/>
  <c r="AB128" i="7"/>
  <c r="G128" i="7"/>
  <c r="AB127" i="7"/>
  <c r="G127" i="7"/>
  <c r="AB126" i="7"/>
  <c r="G126" i="7"/>
  <c r="AB125" i="7"/>
  <c r="G125" i="7"/>
  <c r="AB124" i="7"/>
  <c r="G124" i="7"/>
  <c r="AB123" i="7"/>
  <c r="G123" i="7"/>
  <c r="AB122" i="7"/>
  <c r="G122" i="7"/>
  <c r="AB121" i="7"/>
  <c r="G121" i="7"/>
  <c r="AB120" i="7"/>
  <c r="G120" i="7"/>
  <c r="AB119" i="7"/>
  <c r="G119" i="7"/>
  <c r="AB118" i="7"/>
  <c r="G118" i="7"/>
  <c r="AB117" i="7"/>
  <c r="G117" i="7"/>
  <c r="AB116" i="7"/>
  <c r="G116" i="7"/>
  <c r="AB115" i="7"/>
  <c r="G115" i="7"/>
  <c r="AB114" i="7"/>
  <c r="G114" i="7"/>
  <c r="AB113" i="7"/>
  <c r="G113" i="7"/>
  <c r="AB112" i="7"/>
  <c r="G112" i="7"/>
  <c r="AB111" i="7"/>
  <c r="G111" i="7"/>
  <c r="AB110" i="7"/>
  <c r="G110" i="7"/>
  <c r="AB109" i="7"/>
  <c r="G109" i="7"/>
  <c r="AB108" i="7"/>
  <c r="G108" i="7"/>
  <c r="AB107" i="7"/>
  <c r="G107" i="7"/>
  <c r="AB106" i="7"/>
  <c r="G106" i="7"/>
  <c r="AB105" i="7"/>
  <c r="G105" i="7"/>
  <c r="AB104" i="7"/>
  <c r="G104" i="7"/>
  <c r="AB103" i="7"/>
  <c r="G103" i="7"/>
  <c r="AB102" i="7"/>
  <c r="G102" i="7"/>
  <c r="AB101" i="7"/>
  <c r="G101" i="7"/>
  <c r="AB100" i="7"/>
  <c r="G100" i="7"/>
  <c r="AB99" i="7"/>
  <c r="G99" i="7"/>
  <c r="AB98" i="7"/>
  <c r="G98" i="7"/>
  <c r="AB97" i="7"/>
  <c r="G97" i="7"/>
  <c r="AB96" i="7"/>
  <c r="G96" i="7"/>
  <c r="AB95" i="7"/>
  <c r="G95" i="7"/>
  <c r="AB94" i="7"/>
  <c r="G94" i="7"/>
  <c r="AB93" i="7"/>
  <c r="G93" i="7"/>
  <c r="AB92" i="7"/>
  <c r="G92" i="7"/>
  <c r="AB91" i="7"/>
  <c r="G91" i="7"/>
  <c r="AB90" i="7"/>
  <c r="G90" i="7"/>
  <c r="AB89" i="7"/>
  <c r="G89" i="7"/>
  <c r="AB88" i="7"/>
  <c r="G88" i="7"/>
  <c r="AB87" i="7"/>
  <c r="G87" i="7"/>
  <c r="AB86" i="7"/>
  <c r="G86" i="7"/>
  <c r="AB85" i="7"/>
  <c r="G85" i="7"/>
  <c r="AB84" i="7"/>
  <c r="G84" i="7"/>
  <c r="AB83" i="7"/>
  <c r="G83" i="7"/>
  <c r="AB82" i="7"/>
  <c r="G82" i="7"/>
  <c r="AB81" i="7"/>
  <c r="G81" i="7"/>
  <c r="AB80" i="7"/>
  <c r="G80" i="7"/>
  <c r="AB79" i="7"/>
  <c r="G79" i="7"/>
  <c r="AB78" i="7"/>
  <c r="G78" i="7"/>
  <c r="AB77" i="7"/>
  <c r="G77" i="7"/>
  <c r="AB76" i="7"/>
  <c r="G76" i="7"/>
  <c r="AB75" i="7"/>
  <c r="G75" i="7"/>
  <c r="AB74" i="7"/>
  <c r="G74" i="7"/>
  <c r="AB73" i="7"/>
  <c r="G73" i="7"/>
  <c r="AB72" i="7"/>
  <c r="G72" i="7"/>
  <c r="AB71" i="7"/>
  <c r="G71" i="7"/>
  <c r="AB70" i="7"/>
  <c r="G70" i="7"/>
  <c r="AB69" i="7"/>
  <c r="G69" i="7"/>
  <c r="AB68" i="7"/>
  <c r="G68" i="7"/>
  <c r="AB67" i="7"/>
  <c r="G67" i="7"/>
  <c r="AB66" i="7"/>
  <c r="G66" i="7"/>
  <c r="AB65" i="7"/>
  <c r="G65" i="7"/>
  <c r="AB64" i="7"/>
  <c r="G64" i="7"/>
  <c r="AB63" i="7"/>
  <c r="G63" i="7"/>
  <c r="AB62" i="7"/>
  <c r="U62" i="7"/>
  <c r="T62" i="7"/>
  <c r="S62" i="7"/>
  <c r="R62" i="7"/>
  <c r="Q62" i="7"/>
  <c r="P62" i="7"/>
  <c r="O62" i="7"/>
  <c r="F60" i="7"/>
  <c r="B21" i="5" s="1"/>
  <c r="AB59" i="7"/>
  <c r="G59" i="7"/>
  <c r="AB58" i="7"/>
  <c r="G58" i="7"/>
  <c r="AB57" i="7"/>
  <c r="G57" i="7"/>
  <c r="AB56" i="7"/>
  <c r="G56" i="7"/>
  <c r="AB55" i="7"/>
  <c r="G55" i="7"/>
  <c r="AB54" i="7"/>
  <c r="G54" i="7"/>
  <c r="AB53" i="7"/>
  <c r="G53" i="7"/>
  <c r="AB52" i="7"/>
  <c r="G52" i="7"/>
  <c r="AB51" i="7"/>
  <c r="G51" i="7"/>
  <c r="AB50" i="7"/>
  <c r="G50" i="7"/>
  <c r="AB49" i="7"/>
  <c r="G49" i="7"/>
  <c r="AB48" i="7"/>
  <c r="G48" i="7"/>
  <c r="AB47" i="7"/>
  <c r="U47" i="7"/>
  <c r="T47" i="7"/>
  <c r="S47" i="7"/>
  <c r="R47" i="7"/>
  <c r="Q47" i="7"/>
  <c r="P47" i="7"/>
  <c r="O47" i="7"/>
  <c r="F45" i="7"/>
  <c r="B17" i="5" s="1"/>
  <c r="AB44" i="7"/>
  <c r="G44" i="7"/>
  <c r="AB43" i="7"/>
  <c r="G43" i="7"/>
  <c r="AB42" i="7"/>
  <c r="G42" i="7"/>
  <c r="AB41" i="7"/>
  <c r="G41" i="7"/>
  <c r="AB40" i="7"/>
  <c r="G40" i="7"/>
  <c r="AB39" i="7"/>
  <c r="G39" i="7"/>
  <c r="AB38" i="7"/>
  <c r="U38" i="7"/>
  <c r="T38" i="7"/>
  <c r="S38" i="7"/>
  <c r="R38" i="7"/>
  <c r="Q38" i="7"/>
  <c r="P38" i="7"/>
  <c r="O38" i="7"/>
  <c r="AB28" i="7"/>
  <c r="G28" i="7"/>
  <c r="AB27" i="7"/>
  <c r="E27" i="7"/>
  <c r="D27" i="7"/>
  <c r="C27" i="7"/>
  <c r="B27" i="7"/>
  <c r="A27" i="7"/>
  <c r="AB26" i="7"/>
  <c r="F26" i="7"/>
  <c r="E26" i="7"/>
  <c r="D26" i="7"/>
  <c r="C26" i="7"/>
  <c r="B26" i="7"/>
  <c r="A26" i="7"/>
  <c r="AB25" i="7"/>
  <c r="G25" i="7"/>
  <c r="AB24" i="7"/>
  <c r="G24" i="7"/>
  <c r="AB23" i="7"/>
  <c r="G23" i="7"/>
  <c r="AB22" i="7"/>
  <c r="G22" i="7"/>
  <c r="AB21" i="7"/>
  <c r="G21" i="7"/>
  <c r="AB20" i="7"/>
  <c r="G20" i="7"/>
  <c r="AB19" i="7"/>
  <c r="G19" i="7"/>
  <c r="AB18" i="7"/>
  <c r="G18" i="7"/>
  <c r="AB17" i="7"/>
  <c r="G17" i="7"/>
  <c r="AB16" i="7"/>
  <c r="G16" i="7"/>
  <c r="AB15" i="7"/>
  <c r="G15" i="7"/>
  <c r="AB14" i="7"/>
  <c r="G14" i="7"/>
  <c r="AB13" i="7"/>
  <c r="G13" i="7"/>
  <c r="AB12" i="7"/>
  <c r="G12" i="7"/>
  <c r="AB11" i="7"/>
  <c r="G11" i="7"/>
  <c r="AB10" i="7"/>
  <c r="G10" i="7"/>
  <c r="AB9" i="7"/>
  <c r="G9" i="7"/>
  <c r="AB8" i="7"/>
  <c r="G8" i="7"/>
  <c r="AB7" i="7"/>
  <c r="G7" i="7"/>
  <c r="AB6" i="7"/>
  <c r="G6" i="7"/>
  <c r="AB5" i="7"/>
  <c r="G5" i="7"/>
  <c r="AB4" i="7"/>
  <c r="G4" i="7"/>
  <c r="AB3" i="7"/>
  <c r="U3" i="7"/>
  <c r="T3" i="7"/>
  <c r="S3" i="7"/>
  <c r="R3" i="7"/>
  <c r="Q3" i="7"/>
  <c r="P3" i="7"/>
  <c r="O3" i="7"/>
  <c r="K56" i="6"/>
  <c r="H56" i="6"/>
  <c r="F56" i="6"/>
  <c r="G55" i="6"/>
  <c r="J55" i="6" s="1"/>
  <c r="G54" i="6"/>
  <c r="I54" i="6" s="1"/>
  <c r="G53" i="6"/>
  <c r="I53" i="6" s="1"/>
  <c r="T52" i="6"/>
  <c r="R52" i="6"/>
  <c r="Q52" i="6"/>
  <c r="P52" i="6"/>
  <c r="O52" i="6"/>
  <c r="N52" i="6"/>
  <c r="M52" i="6"/>
  <c r="K52" i="6"/>
  <c r="T49" i="6"/>
  <c r="G49" i="6"/>
  <c r="T48" i="6"/>
  <c r="G48" i="6"/>
  <c r="T47" i="6"/>
  <c r="G47" i="6"/>
  <c r="H47" i="6" s="1"/>
  <c r="T46" i="6"/>
  <c r="G46" i="6"/>
  <c r="T45" i="6"/>
  <c r="G45" i="6"/>
  <c r="T44" i="6"/>
  <c r="G44" i="6"/>
  <c r="I44" i="6" s="1"/>
  <c r="T43" i="6"/>
  <c r="G43" i="6"/>
  <c r="T42" i="6"/>
  <c r="G42" i="6"/>
  <c r="T41" i="6"/>
  <c r="G41" i="6"/>
  <c r="H41" i="6" s="1"/>
  <c r="T40" i="6"/>
  <c r="G40" i="6"/>
  <c r="T39" i="6"/>
  <c r="G39" i="6"/>
  <c r="T38" i="6"/>
  <c r="R38" i="6"/>
  <c r="Q38" i="6"/>
  <c r="P38" i="6"/>
  <c r="O38" i="6"/>
  <c r="N38" i="6"/>
  <c r="M38" i="6"/>
  <c r="L38" i="6"/>
  <c r="T35" i="6"/>
  <c r="G35" i="6"/>
  <c r="T34" i="6"/>
  <c r="G34" i="6"/>
  <c r="T33" i="6"/>
  <c r="G33" i="6"/>
  <c r="H33" i="6" s="1"/>
  <c r="T32" i="6"/>
  <c r="G32" i="6"/>
  <c r="T31" i="6"/>
  <c r="G31" i="6"/>
  <c r="J31" i="6" s="1"/>
  <c r="T30" i="6"/>
  <c r="G30" i="6"/>
  <c r="I30" i="6" s="1"/>
  <c r="T29" i="6"/>
  <c r="G29" i="6"/>
  <c r="I29" i="6" s="1"/>
  <c r="T28" i="6"/>
  <c r="G28" i="6"/>
  <c r="I28" i="6" s="1"/>
  <c r="T27" i="6"/>
  <c r="G27" i="6"/>
  <c r="T26" i="6"/>
  <c r="G26" i="6"/>
  <c r="T25" i="6"/>
  <c r="G25" i="6"/>
  <c r="T24" i="6"/>
  <c r="G24" i="6"/>
  <c r="T23" i="6"/>
  <c r="G23" i="6"/>
  <c r="I23" i="6" s="1"/>
  <c r="T22" i="6"/>
  <c r="G22" i="6"/>
  <c r="T21" i="6"/>
  <c r="G21" i="6"/>
  <c r="I21" i="6" s="1"/>
  <c r="T20" i="6"/>
  <c r="G20" i="6"/>
  <c r="T19" i="6"/>
  <c r="R19" i="6"/>
  <c r="Q19" i="6"/>
  <c r="P19" i="6"/>
  <c r="O19" i="6"/>
  <c r="N19" i="6"/>
  <c r="M19" i="6"/>
  <c r="L19" i="6"/>
  <c r="F17" i="6"/>
  <c r="T16" i="6"/>
  <c r="G16" i="6"/>
  <c r="J16" i="6" s="1"/>
  <c r="T15" i="6"/>
  <c r="G15" i="6"/>
  <c r="J15" i="6" s="1"/>
  <c r="T14" i="6"/>
  <c r="G14" i="6"/>
  <c r="T13" i="6"/>
  <c r="G13" i="6"/>
  <c r="T12" i="6"/>
  <c r="G12" i="6"/>
  <c r="T11" i="6"/>
  <c r="G11" i="6"/>
  <c r="J11" i="6" s="1"/>
  <c r="T10" i="6"/>
  <c r="R10" i="6"/>
  <c r="Q10" i="6"/>
  <c r="P10" i="6"/>
  <c r="O10" i="6"/>
  <c r="N10" i="6"/>
  <c r="M10" i="6"/>
  <c r="L10" i="6"/>
  <c r="T7" i="6"/>
  <c r="G7" i="6"/>
  <c r="T6" i="6"/>
  <c r="G6" i="6"/>
  <c r="T5" i="6"/>
  <c r="G5" i="6"/>
  <c r="T4" i="6"/>
  <c r="G4" i="6"/>
  <c r="T3" i="6"/>
  <c r="R3" i="6"/>
  <c r="Q3" i="6"/>
  <c r="P3" i="6"/>
  <c r="O3" i="6"/>
  <c r="N3" i="6"/>
  <c r="M3" i="6"/>
  <c r="L3" i="6"/>
  <c r="U28" i="7" l="1"/>
  <c r="T28" i="7"/>
  <c r="R28" i="7"/>
  <c r="S28" i="7"/>
  <c r="U63" i="7"/>
  <c r="T63" i="7"/>
  <c r="S63" i="7"/>
  <c r="R63" i="7"/>
  <c r="T297" i="7"/>
  <c r="S297" i="7"/>
  <c r="R297" i="7"/>
  <c r="R300" i="7" s="1"/>
  <c r="H30" i="5" s="1"/>
  <c r="U21" i="7"/>
  <c r="T21" i="7"/>
  <c r="R21" i="7"/>
  <c r="S21" i="7"/>
  <c r="U298" i="7"/>
  <c r="T298" i="7"/>
  <c r="S298" i="7"/>
  <c r="R298" i="7"/>
  <c r="U39" i="7"/>
  <c r="T39" i="7"/>
  <c r="S39" i="7"/>
  <c r="R39" i="7"/>
  <c r="U191" i="7"/>
  <c r="T191" i="7"/>
  <c r="S191" i="7"/>
  <c r="R191" i="7"/>
  <c r="T275" i="7"/>
  <c r="T279" i="7"/>
  <c r="T283" i="7"/>
  <c r="U299" i="7"/>
  <c r="T299" i="7"/>
  <c r="S299" i="7"/>
  <c r="R299" i="7"/>
  <c r="U5" i="7"/>
  <c r="T5" i="7"/>
  <c r="U11" i="7"/>
  <c r="T11" i="7"/>
  <c r="U15" i="7"/>
  <c r="T15" i="7"/>
  <c r="U17" i="7"/>
  <c r="T17" i="7"/>
  <c r="U25" i="7"/>
  <c r="T25" i="7"/>
  <c r="U49" i="7"/>
  <c r="T49" i="7"/>
  <c r="U53" i="7"/>
  <c r="T53" i="7"/>
  <c r="U57" i="7"/>
  <c r="T57" i="7"/>
  <c r="U197" i="7"/>
  <c r="T197" i="7"/>
  <c r="U204" i="7"/>
  <c r="T204" i="7"/>
  <c r="S4" i="7"/>
  <c r="U4" i="7"/>
  <c r="T4" i="7"/>
  <c r="U6" i="7"/>
  <c r="T6" i="7"/>
  <c r="U8" i="7"/>
  <c r="T8" i="7"/>
  <c r="U10" i="7"/>
  <c r="T10" i="7"/>
  <c r="U12" i="7"/>
  <c r="T12" i="7"/>
  <c r="U14" i="7"/>
  <c r="T14" i="7"/>
  <c r="U16" i="7"/>
  <c r="T16" i="7"/>
  <c r="U18" i="7"/>
  <c r="T18" i="7"/>
  <c r="U20" i="7"/>
  <c r="T20" i="7"/>
  <c r="U22" i="7"/>
  <c r="T22" i="7"/>
  <c r="U24" i="7"/>
  <c r="T24" i="7"/>
  <c r="S48" i="7"/>
  <c r="U48" i="7"/>
  <c r="T48" i="7"/>
  <c r="U50" i="7"/>
  <c r="T50" i="7"/>
  <c r="U52" i="7"/>
  <c r="T52" i="7"/>
  <c r="U54" i="7"/>
  <c r="T54" i="7"/>
  <c r="U56" i="7"/>
  <c r="T56" i="7"/>
  <c r="U58" i="7"/>
  <c r="T58" i="7"/>
  <c r="U194" i="7"/>
  <c r="T194" i="7"/>
  <c r="U196" i="7"/>
  <c r="T196" i="7"/>
  <c r="U199" i="7"/>
  <c r="T199" i="7"/>
  <c r="U201" i="7"/>
  <c r="T201" i="7"/>
  <c r="U203" i="7"/>
  <c r="T203" i="7"/>
  <c r="U205" i="7"/>
  <c r="T205" i="7"/>
  <c r="U202" i="7"/>
  <c r="T202" i="7"/>
  <c r="U40" i="7"/>
  <c r="T40" i="7"/>
  <c r="U42" i="7"/>
  <c r="T42" i="7"/>
  <c r="U44" i="7"/>
  <c r="T44" i="7"/>
  <c r="U65" i="7"/>
  <c r="T65" i="7"/>
  <c r="U67" i="7"/>
  <c r="T67" i="7"/>
  <c r="U69" i="7"/>
  <c r="T69" i="7"/>
  <c r="U71" i="7"/>
  <c r="T71" i="7"/>
  <c r="U73" i="7"/>
  <c r="T73" i="7"/>
  <c r="U75" i="7"/>
  <c r="T75" i="7"/>
  <c r="U77" i="7"/>
  <c r="T77" i="7"/>
  <c r="U79" i="7"/>
  <c r="T79" i="7"/>
  <c r="U81" i="7"/>
  <c r="T81" i="7"/>
  <c r="U83" i="7"/>
  <c r="T83" i="7"/>
  <c r="U85" i="7"/>
  <c r="T85" i="7"/>
  <c r="U87" i="7"/>
  <c r="T87" i="7"/>
  <c r="U89" i="7"/>
  <c r="T89" i="7"/>
  <c r="U91" i="7"/>
  <c r="T91" i="7"/>
  <c r="U93" i="7"/>
  <c r="T93" i="7"/>
  <c r="U95" i="7"/>
  <c r="T95" i="7"/>
  <c r="U97" i="7"/>
  <c r="T97" i="7"/>
  <c r="U99" i="7"/>
  <c r="T99" i="7"/>
  <c r="U101" i="7"/>
  <c r="T101" i="7"/>
  <c r="U103" i="7"/>
  <c r="T103" i="7"/>
  <c r="U105" i="7"/>
  <c r="T105" i="7"/>
  <c r="U107" i="7"/>
  <c r="T107" i="7"/>
  <c r="U109" i="7"/>
  <c r="T109" i="7"/>
  <c r="U111" i="7"/>
  <c r="T111" i="7"/>
  <c r="U113" i="7"/>
  <c r="T113" i="7"/>
  <c r="U115" i="7"/>
  <c r="T115" i="7"/>
  <c r="U117" i="7"/>
  <c r="T117" i="7"/>
  <c r="U119" i="7"/>
  <c r="T119" i="7"/>
  <c r="U121" i="7"/>
  <c r="T121" i="7"/>
  <c r="U123" i="7"/>
  <c r="T123" i="7"/>
  <c r="U125" i="7"/>
  <c r="T125" i="7"/>
  <c r="U127" i="7"/>
  <c r="T127" i="7"/>
  <c r="U129" i="7"/>
  <c r="T129" i="7"/>
  <c r="U131" i="7"/>
  <c r="T131" i="7"/>
  <c r="U133" i="7"/>
  <c r="T133" i="7"/>
  <c r="U135" i="7"/>
  <c r="T135" i="7"/>
  <c r="U137" i="7"/>
  <c r="T137" i="7"/>
  <c r="U139" i="7"/>
  <c r="T139" i="7"/>
  <c r="U141" i="7"/>
  <c r="T141" i="7"/>
  <c r="U143" i="7"/>
  <c r="T143" i="7"/>
  <c r="U145" i="7"/>
  <c r="T145" i="7"/>
  <c r="U147" i="7"/>
  <c r="T147" i="7"/>
  <c r="U149" i="7"/>
  <c r="T149" i="7"/>
  <c r="U151" i="7"/>
  <c r="T151" i="7"/>
  <c r="U153" i="7"/>
  <c r="T153" i="7"/>
  <c r="U155" i="7"/>
  <c r="T155" i="7"/>
  <c r="U157" i="7"/>
  <c r="T157" i="7"/>
  <c r="U159" i="7"/>
  <c r="T159" i="7"/>
  <c r="U161" i="7"/>
  <c r="T161" i="7"/>
  <c r="U163" i="7"/>
  <c r="T163" i="7"/>
  <c r="U165" i="7"/>
  <c r="T165" i="7"/>
  <c r="U168" i="7"/>
  <c r="T168" i="7"/>
  <c r="U172" i="7"/>
  <c r="T172" i="7"/>
  <c r="U174" i="7"/>
  <c r="T174" i="7"/>
  <c r="U176" i="7"/>
  <c r="T176" i="7"/>
  <c r="U178" i="7"/>
  <c r="T178" i="7"/>
  <c r="U180" i="7"/>
  <c r="T180" i="7"/>
  <c r="U182" i="7"/>
  <c r="T182" i="7"/>
  <c r="U184" i="7"/>
  <c r="T184" i="7"/>
  <c r="U186" i="7"/>
  <c r="T186" i="7"/>
  <c r="U188" i="7"/>
  <c r="T188" i="7"/>
  <c r="U190" i="7"/>
  <c r="T190" i="7"/>
  <c r="U287" i="7"/>
  <c r="U294" i="7" s="1"/>
  <c r="T287" i="7"/>
  <c r="U7" i="7"/>
  <c r="T7" i="7"/>
  <c r="U9" i="7"/>
  <c r="T9" i="7"/>
  <c r="U13" i="7"/>
  <c r="T13" i="7"/>
  <c r="U19" i="7"/>
  <c r="T19" i="7"/>
  <c r="U23" i="7"/>
  <c r="T23" i="7"/>
  <c r="U51" i="7"/>
  <c r="T51" i="7"/>
  <c r="U55" i="7"/>
  <c r="T55" i="7"/>
  <c r="U59" i="7"/>
  <c r="T59" i="7"/>
  <c r="U195" i="7"/>
  <c r="T195" i="7"/>
  <c r="U200" i="7"/>
  <c r="T200" i="7"/>
  <c r="U206" i="7"/>
  <c r="T206" i="7"/>
  <c r="U41" i="7"/>
  <c r="T41" i="7"/>
  <c r="U43" i="7"/>
  <c r="T43" i="7"/>
  <c r="U64" i="7"/>
  <c r="T64" i="7"/>
  <c r="U66" i="7"/>
  <c r="T66" i="7"/>
  <c r="U68" i="7"/>
  <c r="T68" i="7"/>
  <c r="U70" i="7"/>
  <c r="T70" i="7"/>
  <c r="U72" i="7"/>
  <c r="T72" i="7"/>
  <c r="U74" i="7"/>
  <c r="T74" i="7"/>
  <c r="U76" i="7"/>
  <c r="T76" i="7"/>
  <c r="U78" i="7"/>
  <c r="T78" i="7"/>
  <c r="U80" i="7"/>
  <c r="T80" i="7"/>
  <c r="U82" i="7"/>
  <c r="T82" i="7"/>
  <c r="U84" i="7"/>
  <c r="T84" i="7"/>
  <c r="U86" i="7"/>
  <c r="T86" i="7"/>
  <c r="U88" i="7"/>
  <c r="T88" i="7"/>
  <c r="U90" i="7"/>
  <c r="T90" i="7"/>
  <c r="U92" i="7"/>
  <c r="T92" i="7"/>
  <c r="U94" i="7"/>
  <c r="T94" i="7"/>
  <c r="U96" i="7"/>
  <c r="T96" i="7"/>
  <c r="U98" i="7"/>
  <c r="T98" i="7"/>
  <c r="U100" i="7"/>
  <c r="T100" i="7"/>
  <c r="U102" i="7"/>
  <c r="T102" i="7"/>
  <c r="U104" i="7"/>
  <c r="T104" i="7"/>
  <c r="U106" i="7"/>
  <c r="T106" i="7"/>
  <c r="U108" i="7"/>
  <c r="T108" i="7"/>
  <c r="U110" i="7"/>
  <c r="T110" i="7"/>
  <c r="U112" i="7"/>
  <c r="T112" i="7"/>
  <c r="U114" i="7"/>
  <c r="T114" i="7"/>
  <c r="U116" i="7"/>
  <c r="T116" i="7"/>
  <c r="U118" i="7"/>
  <c r="T118" i="7"/>
  <c r="U120" i="7"/>
  <c r="T120" i="7"/>
  <c r="U122" i="7"/>
  <c r="T122" i="7"/>
  <c r="U124" i="7"/>
  <c r="T124" i="7"/>
  <c r="U126" i="7"/>
  <c r="T126" i="7"/>
  <c r="U128" i="7"/>
  <c r="T128" i="7"/>
  <c r="U130" i="7"/>
  <c r="T130" i="7"/>
  <c r="U132" i="7"/>
  <c r="T132" i="7"/>
  <c r="U134" i="7"/>
  <c r="T134" i="7"/>
  <c r="U136" i="7"/>
  <c r="T136" i="7"/>
  <c r="U138" i="7"/>
  <c r="T138" i="7"/>
  <c r="U140" i="7"/>
  <c r="T140" i="7"/>
  <c r="U142" i="7"/>
  <c r="T142" i="7"/>
  <c r="U144" i="7"/>
  <c r="T144" i="7"/>
  <c r="U146" i="7"/>
  <c r="T146" i="7"/>
  <c r="U148" i="7"/>
  <c r="T148" i="7"/>
  <c r="U150" i="7"/>
  <c r="T150" i="7"/>
  <c r="U152" i="7"/>
  <c r="T152" i="7"/>
  <c r="U154" i="7"/>
  <c r="T154" i="7"/>
  <c r="U156" i="7"/>
  <c r="T156" i="7"/>
  <c r="U158" i="7"/>
  <c r="T158" i="7"/>
  <c r="U160" i="7"/>
  <c r="T160" i="7"/>
  <c r="U162" i="7"/>
  <c r="T162" i="7"/>
  <c r="U164" i="7"/>
  <c r="T164" i="7"/>
  <c r="U166" i="7"/>
  <c r="T166" i="7"/>
  <c r="U171" i="7"/>
  <c r="T171" i="7"/>
  <c r="U173" i="7"/>
  <c r="T173" i="7"/>
  <c r="U175" i="7"/>
  <c r="T175" i="7"/>
  <c r="U177" i="7"/>
  <c r="T177" i="7"/>
  <c r="U179" i="7"/>
  <c r="T179" i="7"/>
  <c r="U181" i="7"/>
  <c r="T181" i="7"/>
  <c r="U183" i="7"/>
  <c r="T183" i="7"/>
  <c r="U185" i="7"/>
  <c r="T185" i="7"/>
  <c r="U187" i="7"/>
  <c r="T187" i="7"/>
  <c r="U189" i="7"/>
  <c r="T189" i="7"/>
  <c r="R8" i="7"/>
  <c r="S8" i="7"/>
  <c r="S10" i="7"/>
  <c r="R10" i="7"/>
  <c r="R14" i="7"/>
  <c r="S14" i="7"/>
  <c r="R16" i="7"/>
  <c r="S16" i="7"/>
  <c r="R20" i="7"/>
  <c r="S20" i="7"/>
  <c r="R22" i="7"/>
  <c r="S22" i="7"/>
  <c r="R24" i="7"/>
  <c r="S24" i="7"/>
  <c r="R52" i="7"/>
  <c r="S52" i="7"/>
  <c r="R56" i="7"/>
  <c r="S56" i="7"/>
  <c r="R194" i="7"/>
  <c r="S194" i="7"/>
  <c r="R196" i="7"/>
  <c r="S196" i="7"/>
  <c r="R201" i="7"/>
  <c r="S201" i="7"/>
  <c r="R203" i="7"/>
  <c r="S203" i="7"/>
  <c r="R205" i="7"/>
  <c r="S205" i="7"/>
  <c r="R278" i="7"/>
  <c r="S278" i="7"/>
  <c r="R286" i="7"/>
  <c r="S286" i="7"/>
  <c r="R40" i="7"/>
  <c r="S40" i="7"/>
  <c r="R44" i="7"/>
  <c r="S44" i="7"/>
  <c r="R69" i="7"/>
  <c r="S69" i="7"/>
  <c r="R73" i="7"/>
  <c r="S73" i="7"/>
  <c r="R77" i="7"/>
  <c r="S77" i="7"/>
  <c r="R81" i="7"/>
  <c r="S81" i="7"/>
  <c r="R85" i="7"/>
  <c r="S85" i="7"/>
  <c r="R89" i="7"/>
  <c r="S89" i="7"/>
  <c r="R95" i="7"/>
  <c r="S95" i="7"/>
  <c r="R97" i="7"/>
  <c r="S97" i="7"/>
  <c r="R101" i="7"/>
  <c r="S101" i="7"/>
  <c r="R107" i="7"/>
  <c r="S107" i="7"/>
  <c r="R111" i="7"/>
  <c r="S111" i="7"/>
  <c r="R115" i="7"/>
  <c r="S115" i="7"/>
  <c r="R119" i="7"/>
  <c r="S119" i="7"/>
  <c r="R123" i="7"/>
  <c r="S123" i="7"/>
  <c r="R127" i="7"/>
  <c r="S127" i="7"/>
  <c r="R131" i="7"/>
  <c r="S131" i="7"/>
  <c r="R135" i="7"/>
  <c r="S135" i="7"/>
  <c r="R139" i="7"/>
  <c r="S139" i="7"/>
  <c r="R143" i="7"/>
  <c r="S143" i="7"/>
  <c r="R145" i="7"/>
  <c r="S145" i="7"/>
  <c r="R149" i="7"/>
  <c r="S149" i="7"/>
  <c r="R151" i="7"/>
  <c r="S151" i="7"/>
  <c r="R155" i="7"/>
  <c r="S155" i="7"/>
  <c r="R157" i="7"/>
  <c r="S157" i="7"/>
  <c r="R161" i="7"/>
  <c r="S161" i="7"/>
  <c r="R165" i="7"/>
  <c r="S165" i="7"/>
  <c r="R168" i="7"/>
  <c r="S168" i="7"/>
  <c r="R174" i="7"/>
  <c r="S174" i="7"/>
  <c r="R176" i="7"/>
  <c r="S176" i="7"/>
  <c r="R180" i="7"/>
  <c r="S180" i="7"/>
  <c r="R182" i="7"/>
  <c r="S182" i="7"/>
  <c r="R184" i="7"/>
  <c r="S184" i="7"/>
  <c r="R188" i="7"/>
  <c r="S188" i="7"/>
  <c r="R190" i="7"/>
  <c r="S190" i="7"/>
  <c r="R273" i="7"/>
  <c r="S273" i="7"/>
  <c r="R277" i="7"/>
  <c r="S277" i="7"/>
  <c r="R281" i="7"/>
  <c r="S281" i="7"/>
  <c r="R285" i="7"/>
  <c r="S285" i="7"/>
  <c r="S5" i="7"/>
  <c r="R5" i="7"/>
  <c r="S7" i="7"/>
  <c r="R7" i="7"/>
  <c r="R9" i="7"/>
  <c r="S9" i="7"/>
  <c r="S11" i="7"/>
  <c r="R11" i="7"/>
  <c r="S13" i="7"/>
  <c r="R13" i="7"/>
  <c r="S15" i="7"/>
  <c r="R15" i="7"/>
  <c r="R17" i="7"/>
  <c r="S17" i="7"/>
  <c r="S19" i="7"/>
  <c r="R19" i="7"/>
  <c r="S23" i="7"/>
  <c r="R23" i="7"/>
  <c r="R25" i="7"/>
  <c r="S25" i="7"/>
  <c r="R49" i="7"/>
  <c r="S49" i="7"/>
  <c r="R51" i="7"/>
  <c r="S51" i="7"/>
  <c r="R53" i="7"/>
  <c r="S53" i="7"/>
  <c r="R55" i="7"/>
  <c r="S55" i="7"/>
  <c r="R57" i="7"/>
  <c r="S57" i="7"/>
  <c r="R59" i="7"/>
  <c r="S59" i="7"/>
  <c r="R195" i="7"/>
  <c r="S195" i="7"/>
  <c r="R197" i="7"/>
  <c r="S197" i="7"/>
  <c r="R200" i="7"/>
  <c r="S200" i="7"/>
  <c r="R202" i="7"/>
  <c r="S202" i="7"/>
  <c r="R204" i="7"/>
  <c r="S204" i="7"/>
  <c r="R206" i="7"/>
  <c r="S206" i="7"/>
  <c r="R272" i="7"/>
  <c r="S272" i="7"/>
  <c r="R276" i="7"/>
  <c r="S276" i="7"/>
  <c r="R280" i="7"/>
  <c r="S280" i="7"/>
  <c r="R284" i="7"/>
  <c r="S284" i="7"/>
  <c r="R287" i="7"/>
  <c r="S287" i="7"/>
  <c r="R6" i="7"/>
  <c r="S6" i="7"/>
  <c r="R12" i="7"/>
  <c r="S12" i="7"/>
  <c r="S18" i="7"/>
  <c r="R18" i="7"/>
  <c r="R50" i="7"/>
  <c r="S50" i="7"/>
  <c r="R54" i="7"/>
  <c r="S54" i="7"/>
  <c r="R58" i="7"/>
  <c r="S58" i="7"/>
  <c r="R199" i="7"/>
  <c r="S199" i="7"/>
  <c r="R274" i="7"/>
  <c r="S274" i="7"/>
  <c r="R282" i="7"/>
  <c r="S282" i="7"/>
  <c r="R42" i="7"/>
  <c r="S42" i="7"/>
  <c r="R65" i="7"/>
  <c r="S65" i="7"/>
  <c r="R67" i="7"/>
  <c r="S67" i="7"/>
  <c r="R71" i="7"/>
  <c r="S71" i="7"/>
  <c r="R75" i="7"/>
  <c r="S75" i="7"/>
  <c r="R79" i="7"/>
  <c r="S79" i="7"/>
  <c r="R83" i="7"/>
  <c r="S83" i="7"/>
  <c r="R87" i="7"/>
  <c r="S87" i="7"/>
  <c r="R91" i="7"/>
  <c r="S91" i="7"/>
  <c r="R93" i="7"/>
  <c r="S93" i="7"/>
  <c r="R99" i="7"/>
  <c r="S99" i="7"/>
  <c r="R103" i="7"/>
  <c r="S103" i="7"/>
  <c r="R105" i="7"/>
  <c r="S105" i="7"/>
  <c r="R109" i="7"/>
  <c r="S109" i="7"/>
  <c r="R113" i="7"/>
  <c r="S113" i="7"/>
  <c r="R117" i="7"/>
  <c r="S117" i="7"/>
  <c r="R121" i="7"/>
  <c r="S121" i="7"/>
  <c r="R125" i="7"/>
  <c r="S125" i="7"/>
  <c r="R129" i="7"/>
  <c r="S129" i="7"/>
  <c r="R133" i="7"/>
  <c r="S133" i="7"/>
  <c r="R137" i="7"/>
  <c r="S137" i="7"/>
  <c r="R141" i="7"/>
  <c r="S141" i="7"/>
  <c r="R147" i="7"/>
  <c r="S147" i="7"/>
  <c r="R153" i="7"/>
  <c r="S153" i="7"/>
  <c r="R159" i="7"/>
  <c r="S159" i="7"/>
  <c r="R163" i="7"/>
  <c r="S163" i="7"/>
  <c r="R172" i="7"/>
  <c r="S172" i="7"/>
  <c r="R178" i="7"/>
  <c r="S178" i="7"/>
  <c r="R186" i="7"/>
  <c r="S186" i="7"/>
  <c r="R41" i="7"/>
  <c r="S41" i="7"/>
  <c r="R43" i="7"/>
  <c r="S43" i="7"/>
  <c r="R64" i="7"/>
  <c r="S64" i="7"/>
  <c r="R66" i="7"/>
  <c r="S66" i="7"/>
  <c r="R68" i="7"/>
  <c r="S68" i="7"/>
  <c r="R70" i="7"/>
  <c r="S70" i="7"/>
  <c r="R72" i="7"/>
  <c r="S72" i="7"/>
  <c r="R74" i="7"/>
  <c r="S74" i="7"/>
  <c r="R76" i="7"/>
  <c r="S76" i="7"/>
  <c r="R78" i="7"/>
  <c r="S78" i="7"/>
  <c r="R80" i="7"/>
  <c r="S80" i="7"/>
  <c r="R82" i="7"/>
  <c r="S82" i="7"/>
  <c r="R84" i="7"/>
  <c r="S84" i="7"/>
  <c r="R86" i="7"/>
  <c r="S86" i="7"/>
  <c r="R88" i="7"/>
  <c r="S88" i="7"/>
  <c r="R90" i="7"/>
  <c r="S90" i="7"/>
  <c r="R92" i="7"/>
  <c r="S92" i="7"/>
  <c r="R94" i="7"/>
  <c r="S94" i="7"/>
  <c r="R96" i="7"/>
  <c r="S96" i="7"/>
  <c r="R98" i="7"/>
  <c r="S98" i="7"/>
  <c r="R100" i="7"/>
  <c r="S100" i="7"/>
  <c r="R102" i="7"/>
  <c r="S102" i="7"/>
  <c r="R104" i="7"/>
  <c r="S104" i="7"/>
  <c r="R106" i="7"/>
  <c r="S106" i="7"/>
  <c r="R108" i="7"/>
  <c r="S108" i="7"/>
  <c r="R110" i="7"/>
  <c r="S110" i="7"/>
  <c r="R112" i="7"/>
  <c r="S112" i="7"/>
  <c r="R114" i="7"/>
  <c r="S114" i="7"/>
  <c r="R116" i="7"/>
  <c r="S116" i="7"/>
  <c r="R118" i="7"/>
  <c r="S118" i="7"/>
  <c r="R120" i="7"/>
  <c r="S120" i="7"/>
  <c r="R122" i="7"/>
  <c r="S122" i="7"/>
  <c r="R124" i="7"/>
  <c r="S124" i="7"/>
  <c r="R126" i="7"/>
  <c r="S126" i="7"/>
  <c r="R128" i="7"/>
  <c r="S128" i="7"/>
  <c r="R130" i="7"/>
  <c r="S130" i="7"/>
  <c r="R132" i="7"/>
  <c r="S132" i="7"/>
  <c r="R134" i="7"/>
  <c r="S134" i="7"/>
  <c r="R136" i="7"/>
  <c r="S136" i="7"/>
  <c r="R138" i="7"/>
  <c r="S138" i="7"/>
  <c r="R140" i="7"/>
  <c r="S140" i="7"/>
  <c r="R142" i="7"/>
  <c r="S142" i="7"/>
  <c r="R144" i="7"/>
  <c r="S144" i="7"/>
  <c r="R146" i="7"/>
  <c r="S146" i="7"/>
  <c r="R148" i="7"/>
  <c r="S148" i="7"/>
  <c r="R150" i="7"/>
  <c r="S150" i="7"/>
  <c r="R152" i="7"/>
  <c r="S152" i="7"/>
  <c r="R154" i="7"/>
  <c r="S154" i="7"/>
  <c r="R156" i="7"/>
  <c r="S156" i="7"/>
  <c r="R158" i="7"/>
  <c r="S158" i="7"/>
  <c r="R160" i="7"/>
  <c r="S160" i="7"/>
  <c r="R162" i="7"/>
  <c r="S162" i="7"/>
  <c r="R164" i="7"/>
  <c r="S164" i="7"/>
  <c r="R166" i="7"/>
  <c r="S166" i="7"/>
  <c r="R171" i="7"/>
  <c r="S171" i="7"/>
  <c r="R173" i="7"/>
  <c r="S173" i="7"/>
  <c r="R175" i="7"/>
  <c r="S175" i="7"/>
  <c r="R177" i="7"/>
  <c r="S177" i="7"/>
  <c r="R179" i="7"/>
  <c r="S179" i="7"/>
  <c r="R181" i="7"/>
  <c r="S181" i="7"/>
  <c r="R183" i="7"/>
  <c r="S183" i="7"/>
  <c r="R185" i="7"/>
  <c r="S185" i="7"/>
  <c r="R187" i="7"/>
  <c r="S187" i="7"/>
  <c r="R189" i="7"/>
  <c r="S189" i="7"/>
  <c r="F294" i="7"/>
  <c r="B12" i="5" s="1"/>
  <c r="R275" i="7"/>
  <c r="S275" i="7"/>
  <c r="R279" i="7"/>
  <c r="S279" i="7"/>
  <c r="R283" i="7"/>
  <c r="S283" i="7"/>
  <c r="R4" i="7"/>
  <c r="O4" i="7"/>
  <c r="O5" i="7"/>
  <c r="Q48" i="7"/>
  <c r="R48" i="7"/>
  <c r="G26" i="7"/>
  <c r="P48" i="7"/>
  <c r="O48" i="7"/>
  <c r="N48" i="7"/>
  <c r="M48" i="7"/>
  <c r="Q50" i="7"/>
  <c r="P50" i="7"/>
  <c r="O50" i="7"/>
  <c r="N50" i="7"/>
  <c r="M50" i="7"/>
  <c r="Q52" i="7"/>
  <c r="P52" i="7"/>
  <c r="O52" i="7"/>
  <c r="N52" i="7"/>
  <c r="M52" i="7"/>
  <c r="Q54" i="7"/>
  <c r="P54" i="7"/>
  <c r="O54" i="7"/>
  <c r="N54" i="7"/>
  <c r="M54" i="7"/>
  <c r="Q56" i="7"/>
  <c r="P56" i="7"/>
  <c r="O56" i="7"/>
  <c r="N56" i="7"/>
  <c r="M56" i="7"/>
  <c r="Q58" i="7"/>
  <c r="P58" i="7"/>
  <c r="O58" i="7"/>
  <c r="N58" i="7"/>
  <c r="M58" i="7"/>
  <c r="Q194" i="7"/>
  <c r="P194" i="7"/>
  <c r="O194" i="7"/>
  <c r="N194" i="7"/>
  <c r="M194" i="7"/>
  <c r="Q196" i="7"/>
  <c r="P196" i="7"/>
  <c r="O196" i="7"/>
  <c r="N196" i="7"/>
  <c r="M196" i="7"/>
  <c r="Q199" i="7"/>
  <c r="P199" i="7"/>
  <c r="O199" i="7"/>
  <c r="N199" i="7"/>
  <c r="M199" i="7"/>
  <c r="Q201" i="7"/>
  <c r="P201" i="7"/>
  <c r="O201" i="7"/>
  <c r="N201" i="7"/>
  <c r="M201" i="7"/>
  <c r="Q203" i="7"/>
  <c r="P203" i="7"/>
  <c r="O203" i="7"/>
  <c r="N203" i="7"/>
  <c r="M203" i="7"/>
  <c r="Q205" i="7"/>
  <c r="P205" i="7"/>
  <c r="O205" i="7"/>
  <c r="N205" i="7"/>
  <c r="M205" i="7"/>
  <c r="N270" i="7"/>
  <c r="M270" i="7"/>
  <c r="Q274" i="7"/>
  <c r="P274" i="7"/>
  <c r="O274" i="7"/>
  <c r="N274" i="7"/>
  <c r="Q278" i="7"/>
  <c r="P278" i="7"/>
  <c r="O278" i="7"/>
  <c r="N278" i="7"/>
  <c r="Q282" i="7"/>
  <c r="P282" i="7"/>
  <c r="O282" i="7"/>
  <c r="N282" i="7"/>
  <c r="Q286" i="7"/>
  <c r="P286" i="7"/>
  <c r="O286" i="7"/>
  <c r="N286" i="7"/>
  <c r="Q5" i="7"/>
  <c r="P5" i="7"/>
  <c r="N5" i="7"/>
  <c r="M5" i="7"/>
  <c r="Q7" i="7"/>
  <c r="P7" i="7"/>
  <c r="O7" i="7"/>
  <c r="N7" i="7"/>
  <c r="M7" i="7"/>
  <c r="Q9" i="7"/>
  <c r="P9" i="7"/>
  <c r="O9" i="7"/>
  <c r="N9" i="7"/>
  <c r="M9" i="7"/>
  <c r="Q11" i="7"/>
  <c r="P11" i="7"/>
  <c r="O11" i="7"/>
  <c r="N11" i="7"/>
  <c r="M11" i="7"/>
  <c r="Q13" i="7"/>
  <c r="P13" i="7"/>
  <c r="O13" i="7"/>
  <c r="N13" i="7"/>
  <c r="M13" i="7"/>
  <c r="Q15" i="7"/>
  <c r="P15" i="7"/>
  <c r="O15" i="7"/>
  <c r="N15" i="7"/>
  <c r="M15" i="7"/>
  <c r="Q17" i="7"/>
  <c r="P17" i="7"/>
  <c r="O17" i="7"/>
  <c r="N17" i="7"/>
  <c r="M17" i="7"/>
  <c r="Q19" i="7"/>
  <c r="P19" i="7"/>
  <c r="O19" i="7"/>
  <c r="N19" i="7"/>
  <c r="M19" i="7"/>
  <c r="Q21" i="7"/>
  <c r="P21" i="7"/>
  <c r="O21" i="7"/>
  <c r="N21" i="7"/>
  <c r="M21" i="7"/>
  <c r="Q23" i="7"/>
  <c r="P23" i="7"/>
  <c r="O23" i="7"/>
  <c r="N23" i="7"/>
  <c r="M23" i="7"/>
  <c r="Q25" i="7"/>
  <c r="P25" i="7"/>
  <c r="O25" i="7"/>
  <c r="N25" i="7"/>
  <c r="M25" i="7"/>
  <c r="Q28" i="7"/>
  <c r="P28" i="7"/>
  <c r="O28" i="7"/>
  <c r="N28" i="7"/>
  <c r="M28" i="7"/>
  <c r="Q40" i="7"/>
  <c r="P40" i="7"/>
  <c r="O40" i="7"/>
  <c r="N40" i="7"/>
  <c r="M40" i="7"/>
  <c r="Q42" i="7"/>
  <c r="P42" i="7"/>
  <c r="O42" i="7"/>
  <c r="N42" i="7"/>
  <c r="M42" i="7"/>
  <c r="Q44" i="7"/>
  <c r="P44" i="7"/>
  <c r="O44" i="7"/>
  <c r="N44" i="7"/>
  <c r="M44" i="7"/>
  <c r="Q63" i="7"/>
  <c r="P63" i="7"/>
  <c r="O63" i="7"/>
  <c r="N63" i="7"/>
  <c r="M63" i="7"/>
  <c r="Q65" i="7"/>
  <c r="P65" i="7"/>
  <c r="O65" i="7"/>
  <c r="N65" i="7"/>
  <c r="M65" i="7"/>
  <c r="Q67" i="7"/>
  <c r="P67" i="7"/>
  <c r="O67" i="7"/>
  <c r="N67" i="7"/>
  <c r="M67" i="7"/>
  <c r="Q69" i="7"/>
  <c r="P69" i="7"/>
  <c r="O69" i="7"/>
  <c r="N69" i="7"/>
  <c r="M69" i="7"/>
  <c r="Q71" i="7"/>
  <c r="P71" i="7"/>
  <c r="O71" i="7"/>
  <c r="N71" i="7"/>
  <c r="M71" i="7"/>
  <c r="Q73" i="7"/>
  <c r="P73" i="7"/>
  <c r="O73" i="7"/>
  <c r="N73" i="7"/>
  <c r="M73" i="7"/>
  <c r="Q75" i="7"/>
  <c r="P75" i="7"/>
  <c r="O75" i="7"/>
  <c r="N75" i="7"/>
  <c r="M75" i="7"/>
  <c r="Q77" i="7"/>
  <c r="P77" i="7"/>
  <c r="O77" i="7"/>
  <c r="N77" i="7"/>
  <c r="M77" i="7"/>
  <c r="Q79" i="7"/>
  <c r="P79" i="7"/>
  <c r="O79" i="7"/>
  <c r="N79" i="7"/>
  <c r="M79" i="7"/>
  <c r="Q81" i="7"/>
  <c r="P81" i="7"/>
  <c r="O81" i="7"/>
  <c r="N81" i="7"/>
  <c r="M81" i="7"/>
  <c r="Q83" i="7"/>
  <c r="P83" i="7"/>
  <c r="O83" i="7"/>
  <c r="N83" i="7"/>
  <c r="M83" i="7"/>
  <c r="Q85" i="7"/>
  <c r="P85" i="7"/>
  <c r="O85" i="7"/>
  <c r="N85" i="7"/>
  <c r="M85" i="7"/>
  <c r="Q87" i="7"/>
  <c r="P87" i="7"/>
  <c r="O87" i="7"/>
  <c r="N87" i="7"/>
  <c r="M87" i="7"/>
  <c r="Q89" i="7"/>
  <c r="P89" i="7"/>
  <c r="O89" i="7"/>
  <c r="N89" i="7"/>
  <c r="M89" i="7"/>
  <c r="Q91" i="7"/>
  <c r="P91" i="7"/>
  <c r="O91" i="7"/>
  <c r="N91" i="7"/>
  <c r="M91" i="7"/>
  <c r="Q93" i="7"/>
  <c r="P93" i="7"/>
  <c r="O93" i="7"/>
  <c r="N93" i="7"/>
  <c r="M93" i="7"/>
  <c r="Q95" i="7"/>
  <c r="P95" i="7"/>
  <c r="O95" i="7"/>
  <c r="N95" i="7"/>
  <c r="M95" i="7"/>
  <c r="Q97" i="7"/>
  <c r="P97" i="7"/>
  <c r="O97" i="7"/>
  <c r="N97" i="7"/>
  <c r="M97" i="7"/>
  <c r="Q99" i="7"/>
  <c r="P99" i="7"/>
  <c r="O99" i="7"/>
  <c r="N99" i="7"/>
  <c r="M99" i="7"/>
  <c r="Q101" i="7"/>
  <c r="P101" i="7"/>
  <c r="O101" i="7"/>
  <c r="N101" i="7"/>
  <c r="M101" i="7"/>
  <c r="Q103" i="7"/>
  <c r="P103" i="7"/>
  <c r="O103" i="7"/>
  <c r="N103" i="7"/>
  <c r="M103" i="7"/>
  <c r="Q105" i="7"/>
  <c r="P105" i="7"/>
  <c r="O105" i="7"/>
  <c r="N105" i="7"/>
  <c r="M105" i="7"/>
  <c r="Q107" i="7"/>
  <c r="P107" i="7"/>
  <c r="O107" i="7"/>
  <c r="N107" i="7"/>
  <c r="M107" i="7"/>
  <c r="Q109" i="7"/>
  <c r="P109" i="7"/>
  <c r="O109" i="7"/>
  <c r="N109" i="7"/>
  <c r="M109" i="7"/>
  <c r="Q111" i="7"/>
  <c r="P111" i="7"/>
  <c r="O111" i="7"/>
  <c r="N111" i="7"/>
  <c r="M111" i="7"/>
  <c r="Q113" i="7"/>
  <c r="P113" i="7"/>
  <c r="O113" i="7"/>
  <c r="N113" i="7"/>
  <c r="M113" i="7"/>
  <c r="Q115" i="7"/>
  <c r="P115" i="7"/>
  <c r="O115" i="7"/>
  <c r="N115" i="7"/>
  <c r="M115" i="7"/>
  <c r="Q117" i="7"/>
  <c r="P117" i="7"/>
  <c r="O117" i="7"/>
  <c r="N117" i="7"/>
  <c r="M117" i="7"/>
  <c r="Q119" i="7"/>
  <c r="P119" i="7"/>
  <c r="O119" i="7"/>
  <c r="N119" i="7"/>
  <c r="M119" i="7"/>
  <c r="Q121" i="7"/>
  <c r="P121" i="7"/>
  <c r="O121" i="7"/>
  <c r="N121" i="7"/>
  <c r="M121" i="7"/>
  <c r="Q123" i="7"/>
  <c r="P123" i="7"/>
  <c r="O123" i="7"/>
  <c r="N123" i="7"/>
  <c r="M123" i="7"/>
  <c r="Q125" i="7"/>
  <c r="P125" i="7"/>
  <c r="O125" i="7"/>
  <c r="N125" i="7"/>
  <c r="M125" i="7"/>
  <c r="Q127" i="7"/>
  <c r="P127" i="7"/>
  <c r="O127" i="7"/>
  <c r="N127" i="7"/>
  <c r="M127" i="7"/>
  <c r="Q129" i="7"/>
  <c r="P129" i="7"/>
  <c r="O129" i="7"/>
  <c r="N129" i="7"/>
  <c r="M129" i="7"/>
  <c r="Q131" i="7"/>
  <c r="P131" i="7"/>
  <c r="O131" i="7"/>
  <c r="N131" i="7"/>
  <c r="M131" i="7"/>
  <c r="Q133" i="7"/>
  <c r="P133" i="7"/>
  <c r="O133" i="7"/>
  <c r="N133" i="7"/>
  <c r="M133" i="7"/>
  <c r="Q135" i="7"/>
  <c r="P135" i="7"/>
  <c r="O135" i="7"/>
  <c r="N135" i="7"/>
  <c r="M135" i="7"/>
  <c r="Q137" i="7"/>
  <c r="P137" i="7"/>
  <c r="O137" i="7"/>
  <c r="N137" i="7"/>
  <c r="M137" i="7"/>
  <c r="Q139" i="7"/>
  <c r="P139" i="7"/>
  <c r="O139" i="7"/>
  <c r="N139" i="7"/>
  <c r="M139" i="7"/>
  <c r="Q141" i="7"/>
  <c r="P141" i="7"/>
  <c r="O141" i="7"/>
  <c r="N141" i="7"/>
  <c r="M141" i="7"/>
  <c r="Q143" i="7"/>
  <c r="P143" i="7"/>
  <c r="O143" i="7"/>
  <c r="N143" i="7"/>
  <c r="M143" i="7"/>
  <c r="Q145" i="7"/>
  <c r="P145" i="7"/>
  <c r="O145" i="7"/>
  <c r="N145" i="7"/>
  <c r="M145" i="7"/>
  <c r="Q147" i="7"/>
  <c r="P147" i="7"/>
  <c r="O147" i="7"/>
  <c r="N147" i="7"/>
  <c r="M147" i="7"/>
  <c r="Q149" i="7"/>
  <c r="P149" i="7"/>
  <c r="O149" i="7"/>
  <c r="N149" i="7"/>
  <c r="M149" i="7"/>
  <c r="Q151" i="7"/>
  <c r="P151" i="7"/>
  <c r="O151" i="7"/>
  <c r="N151" i="7"/>
  <c r="M151" i="7"/>
  <c r="Q153" i="7"/>
  <c r="P153" i="7"/>
  <c r="O153" i="7"/>
  <c r="N153" i="7"/>
  <c r="M153" i="7"/>
  <c r="Q155" i="7"/>
  <c r="P155" i="7"/>
  <c r="O155" i="7"/>
  <c r="N155" i="7"/>
  <c r="M155" i="7"/>
  <c r="Q157" i="7"/>
  <c r="P157" i="7"/>
  <c r="O157" i="7"/>
  <c r="N157" i="7"/>
  <c r="M157" i="7"/>
  <c r="Q159" i="7"/>
  <c r="P159" i="7"/>
  <c r="O159" i="7"/>
  <c r="N159" i="7"/>
  <c r="M159" i="7"/>
  <c r="Q161" i="7"/>
  <c r="P161" i="7"/>
  <c r="O161" i="7"/>
  <c r="N161" i="7"/>
  <c r="M161" i="7"/>
  <c r="Q163" i="7"/>
  <c r="P163" i="7"/>
  <c r="O163" i="7"/>
  <c r="N163" i="7"/>
  <c r="M163" i="7"/>
  <c r="Q165" i="7"/>
  <c r="P165" i="7"/>
  <c r="O165" i="7"/>
  <c r="N165" i="7"/>
  <c r="M165" i="7"/>
  <c r="Q168" i="7"/>
  <c r="P168" i="7"/>
  <c r="O168" i="7"/>
  <c r="N168" i="7"/>
  <c r="M168" i="7"/>
  <c r="Q172" i="7"/>
  <c r="P172" i="7"/>
  <c r="O172" i="7"/>
  <c r="N172" i="7"/>
  <c r="M172" i="7"/>
  <c r="Q174" i="7"/>
  <c r="P174" i="7"/>
  <c r="O174" i="7"/>
  <c r="N174" i="7"/>
  <c r="M174" i="7"/>
  <c r="Q176" i="7"/>
  <c r="P176" i="7"/>
  <c r="O176" i="7"/>
  <c r="N176" i="7"/>
  <c r="M176" i="7"/>
  <c r="Q178" i="7"/>
  <c r="P178" i="7"/>
  <c r="O178" i="7"/>
  <c r="N178" i="7"/>
  <c r="M178" i="7"/>
  <c r="Q180" i="7"/>
  <c r="P180" i="7"/>
  <c r="O180" i="7"/>
  <c r="N180" i="7"/>
  <c r="M180" i="7"/>
  <c r="Q182" i="7"/>
  <c r="P182" i="7"/>
  <c r="O182" i="7"/>
  <c r="N182" i="7"/>
  <c r="M182" i="7"/>
  <c r="Q184" i="7"/>
  <c r="P184" i="7"/>
  <c r="O184" i="7"/>
  <c r="N184" i="7"/>
  <c r="M184" i="7"/>
  <c r="Q186" i="7"/>
  <c r="P186" i="7"/>
  <c r="O186" i="7"/>
  <c r="N186" i="7"/>
  <c r="M186" i="7"/>
  <c r="Q188" i="7"/>
  <c r="P188" i="7"/>
  <c r="O188" i="7"/>
  <c r="N188" i="7"/>
  <c r="M188" i="7"/>
  <c r="Q190" i="7"/>
  <c r="P190" i="7"/>
  <c r="O190" i="7"/>
  <c r="N190" i="7"/>
  <c r="M190" i="7"/>
  <c r="Q273" i="7"/>
  <c r="P273" i="7"/>
  <c r="O273" i="7"/>
  <c r="N273" i="7"/>
  <c r="Q277" i="7"/>
  <c r="P277" i="7"/>
  <c r="O277" i="7"/>
  <c r="N277" i="7"/>
  <c r="Q281" i="7"/>
  <c r="P281" i="7"/>
  <c r="O281" i="7"/>
  <c r="N281" i="7"/>
  <c r="Q285" i="7"/>
  <c r="P285" i="7"/>
  <c r="O285" i="7"/>
  <c r="N285" i="7"/>
  <c r="Q297" i="7"/>
  <c r="P297" i="7"/>
  <c r="O297" i="7"/>
  <c r="N297" i="7"/>
  <c r="M297" i="7"/>
  <c r="Q49" i="7"/>
  <c r="P49" i="7"/>
  <c r="O49" i="7"/>
  <c r="N49" i="7"/>
  <c r="M49" i="7"/>
  <c r="Q51" i="7"/>
  <c r="P51" i="7"/>
  <c r="O51" i="7"/>
  <c r="N51" i="7"/>
  <c r="M51" i="7"/>
  <c r="Q53" i="7"/>
  <c r="P53" i="7"/>
  <c r="O53" i="7"/>
  <c r="N53" i="7"/>
  <c r="M53" i="7"/>
  <c r="Q55" i="7"/>
  <c r="P55" i="7"/>
  <c r="O55" i="7"/>
  <c r="N55" i="7"/>
  <c r="M55" i="7"/>
  <c r="Q57" i="7"/>
  <c r="P57" i="7"/>
  <c r="O57" i="7"/>
  <c r="N57" i="7"/>
  <c r="M57" i="7"/>
  <c r="Q59" i="7"/>
  <c r="P59" i="7"/>
  <c r="O59" i="7"/>
  <c r="N59" i="7"/>
  <c r="M59" i="7"/>
  <c r="Q195" i="7"/>
  <c r="P195" i="7"/>
  <c r="O195" i="7"/>
  <c r="N195" i="7"/>
  <c r="M195" i="7"/>
  <c r="Q197" i="7"/>
  <c r="P197" i="7"/>
  <c r="O197" i="7"/>
  <c r="N197" i="7"/>
  <c r="M197" i="7"/>
  <c r="Q200" i="7"/>
  <c r="P200" i="7"/>
  <c r="O200" i="7"/>
  <c r="N200" i="7"/>
  <c r="M200" i="7"/>
  <c r="Q202" i="7"/>
  <c r="P202" i="7"/>
  <c r="O202" i="7"/>
  <c r="N202" i="7"/>
  <c r="M202" i="7"/>
  <c r="Q204" i="7"/>
  <c r="P204" i="7"/>
  <c r="O204" i="7"/>
  <c r="N204" i="7"/>
  <c r="M204" i="7"/>
  <c r="Q206" i="7"/>
  <c r="P206" i="7"/>
  <c r="O206" i="7"/>
  <c r="N206" i="7"/>
  <c r="M206" i="7"/>
  <c r="Q272" i="7"/>
  <c r="P272" i="7"/>
  <c r="O272" i="7"/>
  <c r="N272" i="7"/>
  <c r="Q276" i="7"/>
  <c r="P276" i="7"/>
  <c r="O276" i="7"/>
  <c r="N276" i="7"/>
  <c r="Q280" i="7"/>
  <c r="P280" i="7"/>
  <c r="O280" i="7"/>
  <c r="N280" i="7"/>
  <c r="Q284" i="7"/>
  <c r="P284" i="7"/>
  <c r="O284" i="7"/>
  <c r="N284" i="7"/>
  <c r="Q287" i="7"/>
  <c r="P287" i="7"/>
  <c r="O287" i="7"/>
  <c r="N287" i="7"/>
  <c r="M287" i="7"/>
  <c r="Q298" i="7"/>
  <c r="P298" i="7"/>
  <c r="O298" i="7"/>
  <c r="N298" i="7"/>
  <c r="M298" i="7"/>
  <c r="Q4" i="7"/>
  <c r="P4" i="7"/>
  <c r="N4" i="7"/>
  <c r="M4" i="7"/>
  <c r="Q6" i="7"/>
  <c r="P6" i="7"/>
  <c r="O6" i="7"/>
  <c r="N6" i="7"/>
  <c r="M6" i="7"/>
  <c r="Q8" i="7"/>
  <c r="P8" i="7"/>
  <c r="O8" i="7"/>
  <c r="N8" i="7"/>
  <c r="M8" i="7"/>
  <c r="Q10" i="7"/>
  <c r="P10" i="7"/>
  <c r="O10" i="7"/>
  <c r="N10" i="7"/>
  <c r="M10" i="7"/>
  <c r="Q12" i="7"/>
  <c r="P12" i="7"/>
  <c r="O12" i="7"/>
  <c r="N12" i="7"/>
  <c r="M12" i="7"/>
  <c r="Q14" i="7"/>
  <c r="P14" i="7"/>
  <c r="O14" i="7"/>
  <c r="N14" i="7"/>
  <c r="M14" i="7"/>
  <c r="Q16" i="7"/>
  <c r="P16" i="7"/>
  <c r="O16" i="7"/>
  <c r="N16" i="7"/>
  <c r="M16" i="7"/>
  <c r="Q18" i="7"/>
  <c r="P18" i="7"/>
  <c r="O18" i="7"/>
  <c r="N18" i="7"/>
  <c r="M18" i="7"/>
  <c r="Q20" i="7"/>
  <c r="P20" i="7"/>
  <c r="O20" i="7"/>
  <c r="N20" i="7"/>
  <c r="M20" i="7"/>
  <c r="Q22" i="7"/>
  <c r="P22" i="7"/>
  <c r="O22" i="7"/>
  <c r="N22" i="7"/>
  <c r="M22" i="7"/>
  <c r="Q24" i="7"/>
  <c r="P24" i="7"/>
  <c r="O24" i="7"/>
  <c r="N24" i="7"/>
  <c r="M24" i="7"/>
  <c r="Q39" i="7"/>
  <c r="P39" i="7"/>
  <c r="O39" i="7"/>
  <c r="N39" i="7"/>
  <c r="M39" i="7"/>
  <c r="Q41" i="7"/>
  <c r="P41" i="7"/>
  <c r="O41" i="7"/>
  <c r="N41" i="7"/>
  <c r="M41" i="7"/>
  <c r="Q43" i="7"/>
  <c r="P43" i="7"/>
  <c r="O43" i="7"/>
  <c r="N43" i="7"/>
  <c r="M43" i="7"/>
  <c r="Q64" i="7"/>
  <c r="P64" i="7"/>
  <c r="O64" i="7"/>
  <c r="N64" i="7"/>
  <c r="M64" i="7"/>
  <c r="Q66" i="7"/>
  <c r="P66" i="7"/>
  <c r="O66" i="7"/>
  <c r="N66" i="7"/>
  <c r="M66" i="7"/>
  <c r="Q68" i="7"/>
  <c r="P68" i="7"/>
  <c r="O68" i="7"/>
  <c r="N68" i="7"/>
  <c r="M68" i="7"/>
  <c r="Q70" i="7"/>
  <c r="P70" i="7"/>
  <c r="O70" i="7"/>
  <c r="N70" i="7"/>
  <c r="M70" i="7"/>
  <c r="Q72" i="7"/>
  <c r="P72" i="7"/>
  <c r="O72" i="7"/>
  <c r="N72" i="7"/>
  <c r="M72" i="7"/>
  <c r="Q74" i="7"/>
  <c r="P74" i="7"/>
  <c r="O74" i="7"/>
  <c r="N74" i="7"/>
  <c r="M74" i="7"/>
  <c r="Q76" i="7"/>
  <c r="P76" i="7"/>
  <c r="O76" i="7"/>
  <c r="N76" i="7"/>
  <c r="M76" i="7"/>
  <c r="Q78" i="7"/>
  <c r="P78" i="7"/>
  <c r="O78" i="7"/>
  <c r="N78" i="7"/>
  <c r="M78" i="7"/>
  <c r="Q80" i="7"/>
  <c r="P80" i="7"/>
  <c r="O80" i="7"/>
  <c r="N80" i="7"/>
  <c r="M80" i="7"/>
  <c r="Q82" i="7"/>
  <c r="P82" i="7"/>
  <c r="O82" i="7"/>
  <c r="N82" i="7"/>
  <c r="M82" i="7"/>
  <c r="Q84" i="7"/>
  <c r="P84" i="7"/>
  <c r="O84" i="7"/>
  <c r="N84" i="7"/>
  <c r="M84" i="7"/>
  <c r="Q86" i="7"/>
  <c r="P86" i="7"/>
  <c r="O86" i="7"/>
  <c r="N86" i="7"/>
  <c r="M86" i="7"/>
  <c r="Q88" i="7"/>
  <c r="P88" i="7"/>
  <c r="O88" i="7"/>
  <c r="N88" i="7"/>
  <c r="M88" i="7"/>
  <c r="Q90" i="7"/>
  <c r="P90" i="7"/>
  <c r="O90" i="7"/>
  <c r="N90" i="7"/>
  <c r="M90" i="7"/>
  <c r="Q92" i="7"/>
  <c r="P92" i="7"/>
  <c r="O92" i="7"/>
  <c r="N92" i="7"/>
  <c r="M92" i="7"/>
  <c r="Q94" i="7"/>
  <c r="P94" i="7"/>
  <c r="O94" i="7"/>
  <c r="N94" i="7"/>
  <c r="M94" i="7"/>
  <c r="Q96" i="7"/>
  <c r="P96" i="7"/>
  <c r="O96" i="7"/>
  <c r="N96" i="7"/>
  <c r="M96" i="7"/>
  <c r="Q98" i="7"/>
  <c r="P98" i="7"/>
  <c r="O98" i="7"/>
  <c r="N98" i="7"/>
  <c r="M98" i="7"/>
  <c r="Q100" i="7"/>
  <c r="P100" i="7"/>
  <c r="O100" i="7"/>
  <c r="N100" i="7"/>
  <c r="M100" i="7"/>
  <c r="Q102" i="7"/>
  <c r="P102" i="7"/>
  <c r="O102" i="7"/>
  <c r="N102" i="7"/>
  <c r="M102" i="7"/>
  <c r="Q104" i="7"/>
  <c r="P104" i="7"/>
  <c r="O104" i="7"/>
  <c r="N104" i="7"/>
  <c r="M104" i="7"/>
  <c r="Q106" i="7"/>
  <c r="P106" i="7"/>
  <c r="O106" i="7"/>
  <c r="N106" i="7"/>
  <c r="M106" i="7"/>
  <c r="Q108" i="7"/>
  <c r="P108" i="7"/>
  <c r="O108" i="7"/>
  <c r="N108" i="7"/>
  <c r="M108" i="7"/>
  <c r="Q110" i="7"/>
  <c r="P110" i="7"/>
  <c r="O110" i="7"/>
  <c r="N110" i="7"/>
  <c r="M110" i="7"/>
  <c r="Q112" i="7"/>
  <c r="P112" i="7"/>
  <c r="O112" i="7"/>
  <c r="N112" i="7"/>
  <c r="M112" i="7"/>
  <c r="Q114" i="7"/>
  <c r="P114" i="7"/>
  <c r="O114" i="7"/>
  <c r="N114" i="7"/>
  <c r="M114" i="7"/>
  <c r="Q116" i="7"/>
  <c r="P116" i="7"/>
  <c r="O116" i="7"/>
  <c r="N116" i="7"/>
  <c r="M116" i="7"/>
  <c r="Q118" i="7"/>
  <c r="P118" i="7"/>
  <c r="O118" i="7"/>
  <c r="N118" i="7"/>
  <c r="M118" i="7"/>
  <c r="Q120" i="7"/>
  <c r="P120" i="7"/>
  <c r="O120" i="7"/>
  <c r="N120" i="7"/>
  <c r="M120" i="7"/>
  <c r="Q122" i="7"/>
  <c r="P122" i="7"/>
  <c r="O122" i="7"/>
  <c r="N122" i="7"/>
  <c r="M122" i="7"/>
  <c r="Q124" i="7"/>
  <c r="P124" i="7"/>
  <c r="O124" i="7"/>
  <c r="N124" i="7"/>
  <c r="M124" i="7"/>
  <c r="Q126" i="7"/>
  <c r="P126" i="7"/>
  <c r="O126" i="7"/>
  <c r="N126" i="7"/>
  <c r="M126" i="7"/>
  <c r="Q128" i="7"/>
  <c r="P128" i="7"/>
  <c r="O128" i="7"/>
  <c r="N128" i="7"/>
  <c r="M128" i="7"/>
  <c r="Q130" i="7"/>
  <c r="P130" i="7"/>
  <c r="O130" i="7"/>
  <c r="N130" i="7"/>
  <c r="M130" i="7"/>
  <c r="Q132" i="7"/>
  <c r="P132" i="7"/>
  <c r="O132" i="7"/>
  <c r="N132" i="7"/>
  <c r="M132" i="7"/>
  <c r="Q134" i="7"/>
  <c r="P134" i="7"/>
  <c r="O134" i="7"/>
  <c r="N134" i="7"/>
  <c r="M134" i="7"/>
  <c r="Q136" i="7"/>
  <c r="P136" i="7"/>
  <c r="O136" i="7"/>
  <c r="N136" i="7"/>
  <c r="M136" i="7"/>
  <c r="Q138" i="7"/>
  <c r="P138" i="7"/>
  <c r="O138" i="7"/>
  <c r="N138" i="7"/>
  <c r="M138" i="7"/>
  <c r="Q140" i="7"/>
  <c r="P140" i="7"/>
  <c r="O140" i="7"/>
  <c r="N140" i="7"/>
  <c r="M140" i="7"/>
  <c r="Q142" i="7"/>
  <c r="P142" i="7"/>
  <c r="O142" i="7"/>
  <c r="N142" i="7"/>
  <c r="M142" i="7"/>
  <c r="Q144" i="7"/>
  <c r="P144" i="7"/>
  <c r="O144" i="7"/>
  <c r="N144" i="7"/>
  <c r="M144" i="7"/>
  <c r="Q146" i="7"/>
  <c r="P146" i="7"/>
  <c r="O146" i="7"/>
  <c r="N146" i="7"/>
  <c r="M146" i="7"/>
  <c r="Q148" i="7"/>
  <c r="P148" i="7"/>
  <c r="O148" i="7"/>
  <c r="N148" i="7"/>
  <c r="M148" i="7"/>
  <c r="Q150" i="7"/>
  <c r="P150" i="7"/>
  <c r="O150" i="7"/>
  <c r="N150" i="7"/>
  <c r="M150" i="7"/>
  <c r="Q152" i="7"/>
  <c r="P152" i="7"/>
  <c r="O152" i="7"/>
  <c r="N152" i="7"/>
  <c r="M152" i="7"/>
  <c r="Q154" i="7"/>
  <c r="P154" i="7"/>
  <c r="O154" i="7"/>
  <c r="N154" i="7"/>
  <c r="M154" i="7"/>
  <c r="Q156" i="7"/>
  <c r="P156" i="7"/>
  <c r="O156" i="7"/>
  <c r="N156" i="7"/>
  <c r="M156" i="7"/>
  <c r="Q158" i="7"/>
  <c r="P158" i="7"/>
  <c r="O158" i="7"/>
  <c r="N158" i="7"/>
  <c r="M158" i="7"/>
  <c r="Q160" i="7"/>
  <c r="P160" i="7"/>
  <c r="O160" i="7"/>
  <c r="N160" i="7"/>
  <c r="M160" i="7"/>
  <c r="Q162" i="7"/>
  <c r="P162" i="7"/>
  <c r="O162" i="7"/>
  <c r="N162" i="7"/>
  <c r="M162" i="7"/>
  <c r="Q164" i="7"/>
  <c r="P164" i="7"/>
  <c r="O164" i="7"/>
  <c r="N164" i="7"/>
  <c r="M164" i="7"/>
  <c r="Q166" i="7"/>
  <c r="P166" i="7"/>
  <c r="O166" i="7"/>
  <c r="N166" i="7"/>
  <c r="M166" i="7"/>
  <c r="Q171" i="7"/>
  <c r="P171" i="7"/>
  <c r="O171" i="7"/>
  <c r="N171" i="7"/>
  <c r="M171" i="7"/>
  <c r="Q173" i="7"/>
  <c r="P173" i="7"/>
  <c r="O173" i="7"/>
  <c r="N173" i="7"/>
  <c r="M173" i="7"/>
  <c r="Q175" i="7"/>
  <c r="P175" i="7"/>
  <c r="O175" i="7"/>
  <c r="N175" i="7"/>
  <c r="M175" i="7"/>
  <c r="Q177" i="7"/>
  <c r="P177" i="7"/>
  <c r="O177" i="7"/>
  <c r="N177" i="7"/>
  <c r="M177" i="7"/>
  <c r="Q179" i="7"/>
  <c r="P179" i="7"/>
  <c r="O179" i="7"/>
  <c r="N179" i="7"/>
  <c r="M179" i="7"/>
  <c r="Q181" i="7"/>
  <c r="P181" i="7"/>
  <c r="O181" i="7"/>
  <c r="N181" i="7"/>
  <c r="M181" i="7"/>
  <c r="Q183" i="7"/>
  <c r="P183" i="7"/>
  <c r="O183" i="7"/>
  <c r="N183" i="7"/>
  <c r="M183" i="7"/>
  <c r="Q185" i="7"/>
  <c r="P185" i="7"/>
  <c r="O185" i="7"/>
  <c r="N185" i="7"/>
  <c r="M185" i="7"/>
  <c r="Q187" i="7"/>
  <c r="P187" i="7"/>
  <c r="O187" i="7"/>
  <c r="N187" i="7"/>
  <c r="M187" i="7"/>
  <c r="Q189" i="7"/>
  <c r="P189" i="7"/>
  <c r="O189" i="7"/>
  <c r="N189" i="7"/>
  <c r="M189" i="7"/>
  <c r="Q191" i="7"/>
  <c r="P191" i="7"/>
  <c r="O191" i="7"/>
  <c r="N191" i="7"/>
  <c r="M191" i="7"/>
  <c r="Q275" i="7"/>
  <c r="P275" i="7"/>
  <c r="O275" i="7"/>
  <c r="N275" i="7"/>
  <c r="Q279" i="7"/>
  <c r="P279" i="7"/>
  <c r="O279" i="7"/>
  <c r="N279" i="7"/>
  <c r="Q283" i="7"/>
  <c r="P283" i="7"/>
  <c r="O283" i="7"/>
  <c r="N283" i="7"/>
  <c r="Q299" i="7"/>
  <c r="P299" i="7"/>
  <c r="O299" i="7"/>
  <c r="N299" i="7"/>
  <c r="M299" i="7"/>
  <c r="M286" i="7"/>
  <c r="M285" i="7"/>
  <c r="M284" i="7"/>
  <c r="M274" i="7"/>
  <c r="M278" i="7"/>
  <c r="M282" i="7"/>
  <c r="M273" i="7"/>
  <c r="M277" i="7"/>
  <c r="M281" i="7"/>
  <c r="M272" i="7"/>
  <c r="M276" i="7"/>
  <c r="M280" i="7"/>
  <c r="M275" i="7"/>
  <c r="M279" i="7"/>
  <c r="M283" i="7"/>
  <c r="L48" i="7"/>
  <c r="L52" i="7"/>
  <c r="L54" i="7"/>
  <c r="L58" i="7"/>
  <c r="L194" i="7"/>
  <c r="L196" i="7"/>
  <c r="L199" i="7"/>
  <c r="L201" i="7"/>
  <c r="L203" i="7"/>
  <c r="L205" i="7"/>
  <c r="L63" i="7"/>
  <c r="L65" i="7"/>
  <c r="L69" i="7"/>
  <c r="L73" i="7"/>
  <c r="L75" i="7"/>
  <c r="L77" i="7"/>
  <c r="L79" i="7"/>
  <c r="L81" i="7"/>
  <c r="L83" i="7"/>
  <c r="L85" i="7"/>
  <c r="L87" i="7"/>
  <c r="L89" i="7"/>
  <c r="L97" i="7"/>
  <c r="L99" i="7"/>
  <c r="L103" i="7"/>
  <c r="L107" i="7"/>
  <c r="L109" i="7"/>
  <c r="L111" i="7"/>
  <c r="L113" i="7"/>
  <c r="L115" i="7"/>
  <c r="L119" i="7"/>
  <c r="L121" i="7"/>
  <c r="L123" i="7"/>
  <c r="L129" i="7"/>
  <c r="L135" i="7"/>
  <c r="L137" i="7"/>
  <c r="L139" i="7"/>
  <c r="L141" i="7"/>
  <c r="L143" i="7"/>
  <c r="L145" i="7"/>
  <c r="L147" i="7"/>
  <c r="L149" i="7"/>
  <c r="L151" i="7"/>
  <c r="L155" i="7"/>
  <c r="L159" i="7"/>
  <c r="L163" i="7"/>
  <c r="L165" i="7"/>
  <c r="L168" i="7"/>
  <c r="L172" i="7"/>
  <c r="L174" i="7"/>
  <c r="L176" i="7"/>
  <c r="L178" i="7"/>
  <c r="L182" i="7"/>
  <c r="L184" i="7"/>
  <c r="L186" i="7"/>
  <c r="L188" i="7"/>
  <c r="L190" i="7"/>
  <c r="L64" i="7"/>
  <c r="L70" i="7"/>
  <c r="L76" i="7"/>
  <c r="L80" i="7"/>
  <c r="L82" i="7"/>
  <c r="L84" i="7"/>
  <c r="L86" i="7"/>
  <c r="L88" i="7"/>
  <c r="L90" i="7"/>
  <c r="L94" i="7"/>
  <c r="L98" i="7"/>
  <c r="L100" i="7"/>
  <c r="L102" i="7"/>
  <c r="L104" i="7"/>
  <c r="L106" i="7"/>
  <c r="L110" i="7"/>
  <c r="L114" i="7"/>
  <c r="L118" i="7"/>
  <c r="L120" i="7"/>
  <c r="L122" i="7"/>
  <c r="L124" i="7"/>
  <c r="L126" i="7"/>
  <c r="L130" i="7"/>
  <c r="L132" i="7"/>
  <c r="L134" i="7"/>
  <c r="L136" i="7"/>
  <c r="L138" i="7"/>
  <c r="L142" i="7"/>
  <c r="L146" i="7"/>
  <c r="L148" i="7"/>
  <c r="L150" i="7"/>
  <c r="L152" i="7"/>
  <c r="L154" i="7"/>
  <c r="L158" i="7"/>
  <c r="L162" i="7"/>
  <c r="L164" i="7"/>
  <c r="L166" i="7"/>
  <c r="L171" i="7"/>
  <c r="L173" i="7"/>
  <c r="L175" i="7"/>
  <c r="L177" i="7"/>
  <c r="L179" i="7"/>
  <c r="L183" i="7"/>
  <c r="L185" i="7"/>
  <c r="L189" i="7"/>
  <c r="L191" i="7"/>
  <c r="L49" i="7"/>
  <c r="L51" i="7"/>
  <c r="L53" i="7"/>
  <c r="L55" i="7"/>
  <c r="L57" i="7"/>
  <c r="L195" i="7"/>
  <c r="L197" i="7"/>
  <c r="L200" i="7"/>
  <c r="L202" i="7"/>
  <c r="J50" i="7"/>
  <c r="L50" i="7"/>
  <c r="J56" i="7"/>
  <c r="L56" i="7"/>
  <c r="L250" i="7"/>
  <c r="AA258" i="7"/>
  <c r="L258" i="7"/>
  <c r="J262" i="7"/>
  <c r="L262" i="7"/>
  <c r="AA262" i="7"/>
  <c r="L267" i="7"/>
  <c r="G300" i="7"/>
  <c r="C30" i="5" s="1"/>
  <c r="K67" i="7"/>
  <c r="L67" i="7"/>
  <c r="K91" i="7"/>
  <c r="L91" i="7"/>
  <c r="K105" i="7"/>
  <c r="L105" i="7"/>
  <c r="K153" i="7"/>
  <c r="L153" i="7"/>
  <c r="K157" i="7"/>
  <c r="L157" i="7"/>
  <c r="K161" i="7"/>
  <c r="L161" i="7"/>
  <c r="AA299" i="7"/>
  <c r="L21" i="7"/>
  <c r="L28" i="7"/>
  <c r="L40" i="7"/>
  <c r="L42" i="7"/>
  <c r="L44" i="7"/>
  <c r="K66" i="7"/>
  <c r="L66" i="7"/>
  <c r="K68" i="7"/>
  <c r="L68" i="7"/>
  <c r="K72" i="7"/>
  <c r="L72" i="7"/>
  <c r="K74" i="7"/>
  <c r="L74" i="7"/>
  <c r="I78" i="7"/>
  <c r="L78" i="7"/>
  <c r="K92" i="7"/>
  <c r="L92" i="7"/>
  <c r="K96" i="7"/>
  <c r="L96" i="7"/>
  <c r="K108" i="7"/>
  <c r="L108" i="7"/>
  <c r="K112" i="7"/>
  <c r="L112" i="7"/>
  <c r="I116" i="7"/>
  <c r="L116" i="7"/>
  <c r="K128" i="7"/>
  <c r="L128" i="7"/>
  <c r="K140" i="7"/>
  <c r="L140" i="7"/>
  <c r="K144" i="7"/>
  <c r="L144" i="7"/>
  <c r="K156" i="7"/>
  <c r="L156" i="7"/>
  <c r="K160" i="7"/>
  <c r="L160" i="7"/>
  <c r="K181" i="7"/>
  <c r="L181" i="7"/>
  <c r="I187" i="7"/>
  <c r="L187" i="7"/>
  <c r="K243" i="7"/>
  <c r="L243" i="7"/>
  <c r="K248" i="7"/>
  <c r="L248" i="7"/>
  <c r="L255" i="7"/>
  <c r="AA255" i="7"/>
  <c r="L260" i="7"/>
  <c r="L265" i="7"/>
  <c r="J269" i="7"/>
  <c r="L269" i="7"/>
  <c r="L39" i="7"/>
  <c r="L41" i="7"/>
  <c r="L43" i="7"/>
  <c r="I71" i="7"/>
  <c r="L71" i="7"/>
  <c r="K93" i="7"/>
  <c r="L93" i="7"/>
  <c r="J95" i="7"/>
  <c r="L95" i="7"/>
  <c r="K101" i="7"/>
  <c r="L101" i="7"/>
  <c r="K117" i="7"/>
  <c r="L117" i="7"/>
  <c r="K125" i="7"/>
  <c r="L125" i="7"/>
  <c r="J127" i="7"/>
  <c r="L127" i="7"/>
  <c r="K131" i="7"/>
  <c r="L131" i="7"/>
  <c r="K133" i="7"/>
  <c r="L133" i="7"/>
  <c r="I180" i="7"/>
  <c r="L180" i="7"/>
  <c r="K59" i="7"/>
  <c r="L59" i="7"/>
  <c r="K204" i="7"/>
  <c r="L204" i="7"/>
  <c r="J214" i="7"/>
  <c r="L214" i="7"/>
  <c r="K220" i="7"/>
  <c r="L220" i="7"/>
  <c r="I240" i="7"/>
  <c r="L240" i="7"/>
  <c r="K247" i="7"/>
  <c r="L247" i="7"/>
  <c r="L249" i="7"/>
  <c r="K251" i="7"/>
  <c r="L251" i="7"/>
  <c r="AA251" i="7"/>
  <c r="L257" i="7"/>
  <c r="L259" i="7"/>
  <c r="AA259" i="7"/>
  <c r="L261" i="7"/>
  <c r="L264" i="7"/>
  <c r="L266" i="7"/>
  <c r="L268" i="7"/>
  <c r="L270" i="7"/>
  <c r="L285" i="7"/>
  <c r="L284" i="7"/>
  <c r="L283" i="7"/>
  <c r="L5" i="7"/>
  <c r="I7" i="7"/>
  <c r="L7" i="7"/>
  <c r="L9" i="7"/>
  <c r="L11" i="7"/>
  <c r="L13" i="7"/>
  <c r="L15" i="7"/>
  <c r="L17" i="7"/>
  <c r="L19" i="7"/>
  <c r="L23" i="7"/>
  <c r="L25" i="7"/>
  <c r="L273" i="7"/>
  <c r="L277" i="7"/>
  <c r="L281" i="7"/>
  <c r="L272" i="7"/>
  <c r="L276" i="7"/>
  <c r="L280" i="7"/>
  <c r="H4" i="7"/>
  <c r="L4" i="7"/>
  <c r="L6" i="7"/>
  <c r="L8" i="7"/>
  <c r="H10" i="7"/>
  <c r="L10" i="7"/>
  <c r="L12" i="7"/>
  <c r="L14" i="7"/>
  <c r="L16" i="7"/>
  <c r="L18" i="7"/>
  <c r="J20" i="7"/>
  <c r="L20" i="7"/>
  <c r="L22" i="7"/>
  <c r="L24" i="7"/>
  <c r="L275" i="7"/>
  <c r="L279" i="7"/>
  <c r="L26" i="7"/>
  <c r="L274" i="7"/>
  <c r="L278" i="7"/>
  <c r="L282" i="7"/>
  <c r="L286" i="7"/>
  <c r="J283" i="7"/>
  <c r="G192" i="7"/>
  <c r="F210" i="7"/>
  <c r="B25" i="5" s="1"/>
  <c r="J181" i="7"/>
  <c r="J196" i="7"/>
  <c r="I171" i="7"/>
  <c r="I173" i="7"/>
  <c r="K200" i="7"/>
  <c r="L17" i="5"/>
  <c r="I96" i="7"/>
  <c r="I111" i="7"/>
  <c r="J173" i="7"/>
  <c r="K174" i="7"/>
  <c r="J200" i="7"/>
  <c r="I5" i="7"/>
  <c r="I10" i="7"/>
  <c r="I95" i="7"/>
  <c r="K111" i="7"/>
  <c r="K173" i="7"/>
  <c r="J4" i="7"/>
  <c r="H52" i="7"/>
  <c r="K187" i="7"/>
  <c r="J5" i="7"/>
  <c r="J12" i="7"/>
  <c r="H43" i="7"/>
  <c r="I54" i="7"/>
  <c r="I66" i="7"/>
  <c r="I67" i="7"/>
  <c r="I77" i="7"/>
  <c r="K87" i="7"/>
  <c r="I138" i="7"/>
  <c r="J194" i="7"/>
  <c r="K196" i="7"/>
  <c r="J204" i="7"/>
  <c r="I218" i="7"/>
  <c r="I242" i="7"/>
  <c r="I243" i="7"/>
  <c r="I260" i="7"/>
  <c r="K77" i="7"/>
  <c r="K138" i="7"/>
  <c r="K194" i="7"/>
  <c r="K218" i="7"/>
  <c r="J243" i="7"/>
  <c r="H5" i="7"/>
  <c r="J10" i="7"/>
  <c r="J52" i="7"/>
  <c r="I108" i="7"/>
  <c r="K240" i="7"/>
  <c r="J267" i="7"/>
  <c r="I8" i="7"/>
  <c r="H8" i="7"/>
  <c r="K70" i="7"/>
  <c r="I124" i="7"/>
  <c r="K124" i="7"/>
  <c r="K139" i="7"/>
  <c r="I139" i="7"/>
  <c r="K143" i="7"/>
  <c r="I143" i="7"/>
  <c r="J147" i="7"/>
  <c r="J164" i="7"/>
  <c r="I164" i="7"/>
  <c r="K227" i="7"/>
  <c r="I227" i="7"/>
  <c r="J8" i="7"/>
  <c r="K49" i="7"/>
  <c r="J49" i="7"/>
  <c r="I70" i="7"/>
  <c r="K82" i="7"/>
  <c r="I82" i="7"/>
  <c r="I86" i="7"/>
  <c r="K86" i="7"/>
  <c r="K149" i="7"/>
  <c r="H164" i="7"/>
  <c r="K186" i="7"/>
  <c r="I186" i="7"/>
  <c r="K189" i="7"/>
  <c r="J16" i="7"/>
  <c r="J58" i="7"/>
  <c r="K81" i="7"/>
  <c r="K89" i="7"/>
  <c r="I107" i="7"/>
  <c r="K107" i="7"/>
  <c r="K121" i="7"/>
  <c r="J123" i="7"/>
  <c r="K123" i="7"/>
  <c r="I123" i="7"/>
  <c r="K142" i="7"/>
  <c r="I142" i="7"/>
  <c r="I155" i="7"/>
  <c r="K155" i="7"/>
  <c r="J155" i="7"/>
  <c r="K185" i="7"/>
  <c r="I189" i="7"/>
  <c r="K202" i="7"/>
  <c r="J202" i="7"/>
  <c r="J226" i="7"/>
  <c r="J6" i="7"/>
  <c r="J18" i="7"/>
  <c r="J43" i="7"/>
  <c r="I43" i="7"/>
  <c r="I56" i="7"/>
  <c r="H56" i="7"/>
  <c r="H58" i="7"/>
  <c r="K71" i="7"/>
  <c r="K78" i="7"/>
  <c r="I81" i="7"/>
  <c r="J85" i="7"/>
  <c r="I120" i="7"/>
  <c r="K120" i="7"/>
  <c r="K136" i="7"/>
  <c r="K152" i="7"/>
  <c r="I152" i="7"/>
  <c r="H171" i="7"/>
  <c r="J171" i="7"/>
  <c r="J177" i="7"/>
  <c r="I185" i="7"/>
  <c r="K281" i="7"/>
  <c r="I237" i="7"/>
  <c r="K237" i="7"/>
  <c r="K127" i="7"/>
  <c r="K129" i="7"/>
  <c r="K151" i="7"/>
  <c r="H268" i="7"/>
  <c r="H269" i="7"/>
  <c r="J14" i="7"/>
  <c r="J22" i="7"/>
  <c r="I41" i="7"/>
  <c r="H50" i="7"/>
  <c r="K64" i="7"/>
  <c r="K75" i="7"/>
  <c r="I91" i="7"/>
  <c r="I92" i="7"/>
  <c r="K95" i="7"/>
  <c r="K97" i="7"/>
  <c r="I112" i="7"/>
  <c r="J115" i="7"/>
  <c r="K116" i="7"/>
  <c r="J119" i="7"/>
  <c r="I127" i="7"/>
  <c r="I128" i="7"/>
  <c r="I151" i="7"/>
  <c r="I156" i="7"/>
  <c r="J258" i="7"/>
  <c r="K262" i="7"/>
  <c r="H267" i="7"/>
  <c r="I269" i="7"/>
  <c r="J11" i="7"/>
  <c r="H11" i="7"/>
  <c r="J13" i="7"/>
  <c r="H13" i="7"/>
  <c r="J15" i="7"/>
  <c r="H15" i="7"/>
  <c r="J17" i="7"/>
  <c r="H17" i="7"/>
  <c r="J19" i="7"/>
  <c r="H19" i="7"/>
  <c r="J21" i="7"/>
  <c r="H21" i="7"/>
  <c r="J23" i="7"/>
  <c r="H23" i="7"/>
  <c r="J42" i="7"/>
  <c r="J55" i="7"/>
  <c r="I63" i="7"/>
  <c r="K73" i="7"/>
  <c r="I73" i="7"/>
  <c r="K79" i="7"/>
  <c r="H7" i="7"/>
  <c r="J7" i="7"/>
  <c r="I11" i="7"/>
  <c r="I13" i="7"/>
  <c r="I15" i="7"/>
  <c r="I17" i="7"/>
  <c r="I19" i="7"/>
  <c r="I21" i="7"/>
  <c r="I23" i="7"/>
  <c r="K42" i="7"/>
  <c r="K55" i="7"/>
  <c r="K63" i="7"/>
  <c r="J73" i="7"/>
  <c r="I74" i="7"/>
  <c r="K83" i="7"/>
  <c r="K100" i="7"/>
  <c r="I100" i="7"/>
  <c r="K103" i="7"/>
  <c r="J103" i="7"/>
  <c r="I103" i="7"/>
  <c r="H39" i="7"/>
  <c r="J39" i="7"/>
  <c r="K99" i="7"/>
  <c r="J99" i="7"/>
  <c r="I99" i="7"/>
  <c r="J9" i="7"/>
  <c r="I39" i="7"/>
  <c r="J41" i="7"/>
  <c r="H41" i="7"/>
  <c r="J54" i="7"/>
  <c r="H54" i="7"/>
  <c r="K135" i="7"/>
  <c r="I135" i="7"/>
  <c r="I148" i="7"/>
  <c r="K163" i="7"/>
  <c r="H165" i="7"/>
  <c r="K165" i="7"/>
  <c r="J166" i="7"/>
  <c r="H166" i="7"/>
  <c r="K175" i="7"/>
  <c r="I191" i="7"/>
  <c r="H191" i="7"/>
  <c r="K219" i="7"/>
  <c r="J219" i="7"/>
  <c r="I257" i="7"/>
  <c r="H257" i="7"/>
  <c r="I4" i="7"/>
  <c r="I50" i="7"/>
  <c r="I58" i="7"/>
  <c r="J77" i="7"/>
  <c r="J81" i="7"/>
  <c r="K85" i="7"/>
  <c r="I104" i="7"/>
  <c r="J107" i="7"/>
  <c r="K109" i="7"/>
  <c r="J111" i="7"/>
  <c r="K113" i="7"/>
  <c r="K115" i="7"/>
  <c r="K119" i="7"/>
  <c r="I131" i="7"/>
  <c r="I132" i="7"/>
  <c r="J135" i="7"/>
  <c r="K148" i="7"/>
  <c r="J165" i="7"/>
  <c r="I166" i="7"/>
  <c r="H215" i="7"/>
  <c r="K215" i="7"/>
  <c r="I215" i="7"/>
  <c r="I265" i="7"/>
  <c r="H265" i="7"/>
  <c r="J265" i="7"/>
  <c r="K104" i="7"/>
  <c r="J131" i="7"/>
  <c r="K132" i="7"/>
  <c r="K159" i="7"/>
  <c r="I159" i="7"/>
  <c r="K224" i="7"/>
  <c r="I52" i="7"/>
  <c r="J66" i="7"/>
  <c r="J70" i="7"/>
  <c r="I85" i="7"/>
  <c r="J91" i="7"/>
  <c r="I115" i="7"/>
  <c r="I119" i="7"/>
  <c r="I147" i="7"/>
  <c r="K147" i="7"/>
  <c r="J159" i="7"/>
  <c r="I160" i="7"/>
  <c r="I176" i="7"/>
  <c r="H176" i="7"/>
  <c r="K177" i="7"/>
  <c r="I177" i="7"/>
  <c r="K223" i="7"/>
  <c r="J247" i="7"/>
  <c r="I247" i="7"/>
  <c r="I250" i="7"/>
  <c r="J250" i="7"/>
  <c r="K250" i="7"/>
  <c r="J276" i="7"/>
  <c r="J138" i="7"/>
  <c r="J142" i="7"/>
  <c r="I181" i="7"/>
  <c r="J185" i="7"/>
  <c r="J189" i="7"/>
  <c r="H220" i="7"/>
  <c r="H242" i="7"/>
  <c r="K258" i="7"/>
  <c r="I258" i="7"/>
  <c r="K285" i="7"/>
  <c r="J151" i="7"/>
  <c r="K190" i="7"/>
  <c r="I251" i="7"/>
  <c r="J268" i="7"/>
  <c r="H218" i="7"/>
  <c r="H227" i="7"/>
  <c r="I262" i="7"/>
  <c r="I267" i="7"/>
  <c r="J272" i="7"/>
  <c r="J280" i="7"/>
  <c r="J284" i="7"/>
  <c r="K273" i="7"/>
  <c r="K277" i="7"/>
  <c r="J65" i="7"/>
  <c r="K65" i="7"/>
  <c r="I65" i="7"/>
  <c r="H65" i="7"/>
  <c r="J76" i="7"/>
  <c r="K76" i="7"/>
  <c r="I76" i="7"/>
  <c r="H76" i="7"/>
  <c r="J98" i="7"/>
  <c r="K98" i="7"/>
  <c r="I98" i="7"/>
  <c r="H98" i="7"/>
  <c r="J122" i="7"/>
  <c r="K122" i="7"/>
  <c r="I122" i="7"/>
  <c r="H122" i="7"/>
  <c r="J130" i="7"/>
  <c r="K130" i="7"/>
  <c r="I130" i="7"/>
  <c r="H130" i="7"/>
  <c r="J137" i="7"/>
  <c r="K137" i="7"/>
  <c r="I137" i="7"/>
  <c r="H137" i="7"/>
  <c r="J145" i="7"/>
  <c r="K145" i="7"/>
  <c r="I145" i="7"/>
  <c r="H145" i="7"/>
  <c r="J150" i="7"/>
  <c r="K150" i="7"/>
  <c r="I150" i="7"/>
  <c r="H150" i="7"/>
  <c r="J158" i="7"/>
  <c r="K158" i="7"/>
  <c r="I158" i="7"/>
  <c r="H158" i="7"/>
  <c r="H216" i="7"/>
  <c r="I216" i="7"/>
  <c r="K216" i="7"/>
  <c r="J216" i="7"/>
  <c r="H228" i="7"/>
  <c r="I228" i="7"/>
  <c r="K228" i="7"/>
  <c r="J228" i="7"/>
  <c r="K286" i="7"/>
  <c r="J286" i="7"/>
  <c r="H183" i="7"/>
  <c r="J183" i="7"/>
  <c r="K183" i="7"/>
  <c r="I183" i="7"/>
  <c r="J146" i="7"/>
  <c r="K146" i="7"/>
  <c r="I146" i="7"/>
  <c r="H146" i="7"/>
  <c r="K275" i="7"/>
  <c r="J275" i="7"/>
  <c r="J84" i="7"/>
  <c r="K84" i="7"/>
  <c r="I84" i="7"/>
  <c r="H84" i="7"/>
  <c r="J90" i="7"/>
  <c r="K90" i="7"/>
  <c r="I90" i="7"/>
  <c r="H90" i="7"/>
  <c r="J106" i="7"/>
  <c r="K106" i="7"/>
  <c r="I106" i="7"/>
  <c r="H106" i="7"/>
  <c r="J114" i="7"/>
  <c r="K114" i="7"/>
  <c r="I114" i="7"/>
  <c r="H114" i="7"/>
  <c r="J236" i="7"/>
  <c r="H236" i="7"/>
  <c r="K236" i="7"/>
  <c r="I236" i="7"/>
  <c r="H245" i="7"/>
  <c r="J245" i="7"/>
  <c r="K245" i="7"/>
  <c r="I245" i="7"/>
  <c r="I40" i="7"/>
  <c r="K40" i="7"/>
  <c r="J40" i="7"/>
  <c r="H40" i="7"/>
  <c r="I44" i="7"/>
  <c r="K44" i="7"/>
  <c r="J44" i="7"/>
  <c r="H44" i="7"/>
  <c r="I48" i="7"/>
  <c r="K48" i="7"/>
  <c r="J48" i="7"/>
  <c r="H48" i="7"/>
  <c r="I51" i="7"/>
  <c r="K51" i="7"/>
  <c r="J51" i="7"/>
  <c r="H51" i="7"/>
  <c r="I53" i="7"/>
  <c r="K53" i="7"/>
  <c r="J53" i="7"/>
  <c r="H53" i="7"/>
  <c r="I57" i="7"/>
  <c r="K57" i="7"/>
  <c r="J57" i="7"/>
  <c r="H57" i="7"/>
  <c r="J69" i="7"/>
  <c r="K69" i="7"/>
  <c r="I69" i="7"/>
  <c r="H69" i="7"/>
  <c r="J80" i="7"/>
  <c r="K80" i="7"/>
  <c r="I80" i="7"/>
  <c r="H80" i="7"/>
  <c r="J88" i="7"/>
  <c r="K88" i="7"/>
  <c r="I88" i="7"/>
  <c r="H88" i="7"/>
  <c r="J94" i="7"/>
  <c r="K94" i="7"/>
  <c r="I94" i="7"/>
  <c r="H94" i="7"/>
  <c r="J102" i="7"/>
  <c r="K102" i="7"/>
  <c r="I102" i="7"/>
  <c r="H102" i="7"/>
  <c r="J110" i="7"/>
  <c r="K110" i="7"/>
  <c r="I110" i="7"/>
  <c r="H110" i="7"/>
  <c r="J118" i="7"/>
  <c r="K118" i="7"/>
  <c r="I118" i="7"/>
  <c r="H118" i="7"/>
  <c r="J126" i="7"/>
  <c r="K126" i="7"/>
  <c r="I126" i="7"/>
  <c r="H126" i="7"/>
  <c r="J134" i="7"/>
  <c r="K134" i="7"/>
  <c r="I134" i="7"/>
  <c r="H134" i="7"/>
  <c r="J141" i="7"/>
  <c r="K141" i="7"/>
  <c r="I141" i="7"/>
  <c r="H141" i="7"/>
  <c r="J154" i="7"/>
  <c r="K154" i="7"/>
  <c r="I154" i="7"/>
  <c r="H154" i="7"/>
  <c r="J162" i="7"/>
  <c r="K162" i="7"/>
  <c r="I162" i="7"/>
  <c r="H162" i="7"/>
  <c r="J182" i="7"/>
  <c r="H182" i="7"/>
  <c r="K182" i="7"/>
  <c r="I182" i="7"/>
  <c r="J188" i="7"/>
  <c r="K188" i="7"/>
  <c r="I188" i="7"/>
  <c r="H188" i="7"/>
  <c r="J235" i="7"/>
  <c r="K235" i="7"/>
  <c r="H235" i="7"/>
  <c r="I235" i="7"/>
  <c r="K274" i="7"/>
  <c r="J274" i="7"/>
  <c r="I6" i="7"/>
  <c r="H6" i="7"/>
  <c r="K6" i="7"/>
  <c r="J24" i="7"/>
  <c r="K24" i="7"/>
  <c r="I24" i="7"/>
  <c r="G45" i="7"/>
  <c r="C17" i="5" s="1"/>
  <c r="I168" i="7"/>
  <c r="J168" i="7"/>
  <c r="K168" i="7"/>
  <c r="H168" i="7"/>
  <c r="H221" i="7"/>
  <c r="K221" i="7"/>
  <c r="J221" i="7"/>
  <c r="I221" i="7"/>
  <c r="J229" i="7"/>
  <c r="I229" i="7"/>
  <c r="K229" i="7"/>
  <c r="H229" i="7"/>
  <c r="J255" i="7"/>
  <c r="H255" i="7"/>
  <c r="I255" i="7"/>
  <c r="K255" i="7"/>
  <c r="K278" i="7"/>
  <c r="J278" i="7"/>
  <c r="K279" i="7"/>
  <c r="J279" i="7"/>
  <c r="K9" i="7"/>
  <c r="K12" i="7"/>
  <c r="K14" i="7"/>
  <c r="K16" i="7"/>
  <c r="K18" i="7"/>
  <c r="K20" i="7"/>
  <c r="K22" i="7"/>
  <c r="H64" i="7"/>
  <c r="H68" i="7"/>
  <c r="H72" i="7"/>
  <c r="H75" i="7"/>
  <c r="H79" i="7"/>
  <c r="H83" i="7"/>
  <c r="H87" i="7"/>
  <c r="H89" i="7"/>
  <c r="H93" i="7"/>
  <c r="H97" i="7"/>
  <c r="H101" i="7"/>
  <c r="H105" i="7"/>
  <c r="H109" i="7"/>
  <c r="H113" i="7"/>
  <c r="H117" i="7"/>
  <c r="H121" i="7"/>
  <c r="H125" i="7"/>
  <c r="H129" i="7"/>
  <c r="H133" i="7"/>
  <c r="H136" i="7"/>
  <c r="H140" i="7"/>
  <c r="H144" i="7"/>
  <c r="H149" i="7"/>
  <c r="H153" i="7"/>
  <c r="H157" i="7"/>
  <c r="H161" i="7"/>
  <c r="J172" i="7"/>
  <c r="K172" i="7"/>
  <c r="J178" i="7"/>
  <c r="H178" i="7"/>
  <c r="H179" i="7"/>
  <c r="J179" i="7"/>
  <c r="J184" i="7"/>
  <c r="K184" i="7"/>
  <c r="J213" i="7"/>
  <c r="I213" i="7"/>
  <c r="H217" i="7"/>
  <c r="K217" i="7"/>
  <c r="H225" i="7"/>
  <c r="I225" i="7"/>
  <c r="H230" i="7"/>
  <c r="K230" i="7"/>
  <c r="H234" i="7"/>
  <c r="J234" i="7"/>
  <c r="K234" i="7"/>
  <c r="J241" i="7"/>
  <c r="H241" i="7"/>
  <c r="I241" i="7"/>
  <c r="J249" i="7"/>
  <c r="K249" i="7"/>
  <c r="I249" i="7"/>
  <c r="J259" i="7"/>
  <c r="H259" i="7"/>
  <c r="K259" i="7"/>
  <c r="H264" i="7"/>
  <c r="J264" i="7"/>
  <c r="I266" i="7"/>
  <c r="H266" i="7"/>
  <c r="K266" i="7"/>
  <c r="H9" i="7"/>
  <c r="H12" i="7"/>
  <c r="H14" i="7"/>
  <c r="H16" i="7"/>
  <c r="H18" i="7"/>
  <c r="H20" i="7"/>
  <c r="H22" i="7"/>
  <c r="J25" i="7"/>
  <c r="K28" i="7"/>
  <c r="I42" i="7"/>
  <c r="G60" i="7"/>
  <c r="C21" i="5" s="1"/>
  <c r="I49" i="7"/>
  <c r="I55" i="7"/>
  <c r="J59" i="7"/>
  <c r="J63" i="7"/>
  <c r="I64" i="7"/>
  <c r="J67" i="7"/>
  <c r="I68" i="7"/>
  <c r="J71" i="7"/>
  <c r="I72" i="7"/>
  <c r="J74" i="7"/>
  <c r="I75" i="7"/>
  <c r="J78" i="7"/>
  <c r="I79" i="7"/>
  <c r="J82" i="7"/>
  <c r="I83" i="7"/>
  <c r="J86" i="7"/>
  <c r="I87" i="7"/>
  <c r="I89" i="7"/>
  <c r="J92" i="7"/>
  <c r="I93" i="7"/>
  <c r="J96" i="7"/>
  <c r="I97" i="7"/>
  <c r="J100" i="7"/>
  <c r="I101" i="7"/>
  <c r="J104" i="7"/>
  <c r="I105" i="7"/>
  <c r="J108" i="7"/>
  <c r="I109" i="7"/>
  <c r="J112" i="7"/>
  <c r="I113" i="7"/>
  <c r="J116" i="7"/>
  <c r="I117" i="7"/>
  <c r="J120" i="7"/>
  <c r="I121" i="7"/>
  <c r="J124" i="7"/>
  <c r="I125" i="7"/>
  <c r="J128" i="7"/>
  <c r="I129" i="7"/>
  <c r="J132" i="7"/>
  <c r="I133" i="7"/>
  <c r="I136" i="7"/>
  <c r="J139" i="7"/>
  <c r="I140" i="7"/>
  <c r="J143" i="7"/>
  <c r="I144" i="7"/>
  <c r="J148" i="7"/>
  <c r="I149" i="7"/>
  <c r="J152" i="7"/>
  <c r="I153" i="7"/>
  <c r="J156" i="7"/>
  <c r="I157" i="7"/>
  <c r="J160" i="7"/>
  <c r="I161" i="7"/>
  <c r="I163" i="7"/>
  <c r="J163" i="7"/>
  <c r="I172" i="7"/>
  <c r="J174" i="7"/>
  <c r="H174" i="7"/>
  <c r="H175" i="7"/>
  <c r="J175" i="7"/>
  <c r="I178" i="7"/>
  <c r="I179" i="7"/>
  <c r="J180" i="7"/>
  <c r="K180" i="7"/>
  <c r="H184" i="7"/>
  <c r="H190" i="7"/>
  <c r="J190" i="7"/>
  <c r="K195" i="7"/>
  <c r="K197" i="7"/>
  <c r="K199" i="7"/>
  <c r="K201" i="7"/>
  <c r="K203" i="7"/>
  <c r="K205" i="7"/>
  <c r="H213" i="7"/>
  <c r="H214" i="7"/>
  <c r="K214" i="7"/>
  <c r="I217" i="7"/>
  <c r="H223" i="7"/>
  <c r="I223" i="7"/>
  <c r="J224" i="7"/>
  <c r="I224" i="7"/>
  <c r="J225" i="7"/>
  <c r="H226" i="7"/>
  <c r="K226" i="7"/>
  <c r="I230" i="7"/>
  <c r="I234" i="7"/>
  <c r="J238" i="7"/>
  <c r="K238" i="7"/>
  <c r="I238" i="7"/>
  <c r="K241" i="7"/>
  <c r="J244" i="7"/>
  <c r="H244" i="7"/>
  <c r="K244" i="7"/>
  <c r="H248" i="7"/>
  <c r="J248" i="7"/>
  <c r="H249" i="7"/>
  <c r="I259" i="7"/>
  <c r="J261" i="7"/>
  <c r="K261" i="7"/>
  <c r="H261" i="7"/>
  <c r="I264" i="7"/>
  <c r="J266" i="7"/>
  <c r="K282" i="7"/>
  <c r="J282" i="7"/>
  <c r="K4" i="7"/>
  <c r="K5" i="7"/>
  <c r="K7" i="7"/>
  <c r="K8" i="7"/>
  <c r="I9" i="7"/>
  <c r="K10" i="7"/>
  <c r="K11" i="7"/>
  <c r="I12" i="7"/>
  <c r="K13" i="7"/>
  <c r="I14" i="7"/>
  <c r="K15" i="7"/>
  <c r="I16" i="7"/>
  <c r="K17" i="7"/>
  <c r="I18" i="7"/>
  <c r="K19" i="7"/>
  <c r="I20" i="7"/>
  <c r="K21" i="7"/>
  <c r="I22" i="7"/>
  <c r="K23" i="7"/>
  <c r="K25" i="7"/>
  <c r="H42" i="7"/>
  <c r="H49" i="7"/>
  <c r="H55" i="7"/>
  <c r="I59" i="7"/>
  <c r="H63" i="7"/>
  <c r="J64" i="7"/>
  <c r="H66" i="7"/>
  <c r="H67" i="7"/>
  <c r="J68" i="7"/>
  <c r="H70" i="7"/>
  <c r="H71" i="7"/>
  <c r="J72" i="7"/>
  <c r="H73" i="7"/>
  <c r="H74" i="7"/>
  <c r="J75" i="7"/>
  <c r="H77" i="7"/>
  <c r="H78" i="7"/>
  <c r="J79" i="7"/>
  <c r="H81" i="7"/>
  <c r="H82" i="7"/>
  <c r="J83" i="7"/>
  <c r="H85" i="7"/>
  <c r="H86" i="7"/>
  <c r="J87" i="7"/>
  <c r="J89" i="7"/>
  <c r="H91" i="7"/>
  <c r="H92" i="7"/>
  <c r="J93" i="7"/>
  <c r="H95" i="7"/>
  <c r="H96" i="7"/>
  <c r="J97" i="7"/>
  <c r="H99" i="7"/>
  <c r="H100" i="7"/>
  <c r="J101" i="7"/>
  <c r="H103" i="7"/>
  <c r="H104" i="7"/>
  <c r="J105" i="7"/>
  <c r="H107" i="7"/>
  <c r="H108" i="7"/>
  <c r="J109" i="7"/>
  <c r="H111" i="7"/>
  <c r="H112" i="7"/>
  <c r="J113" i="7"/>
  <c r="H115" i="7"/>
  <c r="H116" i="7"/>
  <c r="J117" i="7"/>
  <c r="H119" i="7"/>
  <c r="H120" i="7"/>
  <c r="J121" i="7"/>
  <c r="H123" i="7"/>
  <c r="H124" i="7"/>
  <c r="J125" i="7"/>
  <c r="H127" i="7"/>
  <c r="H128" i="7"/>
  <c r="J129" i="7"/>
  <c r="H131" i="7"/>
  <c r="H132" i="7"/>
  <c r="J133" i="7"/>
  <c r="H135" i="7"/>
  <c r="J136" i="7"/>
  <c r="H138" i="7"/>
  <c r="H139" i="7"/>
  <c r="J140" i="7"/>
  <c r="H142" i="7"/>
  <c r="H143" i="7"/>
  <c r="J144" i="7"/>
  <c r="H147" i="7"/>
  <c r="H148" i="7"/>
  <c r="J149" i="7"/>
  <c r="H151" i="7"/>
  <c r="H152" i="7"/>
  <c r="J153" i="7"/>
  <c r="H155" i="7"/>
  <c r="H156" i="7"/>
  <c r="J157" i="7"/>
  <c r="H159" i="7"/>
  <c r="H160" i="7"/>
  <c r="J161" i="7"/>
  <c r="H163" i="7"/>
  <c r="I174" i="7"/>
  <c r="I175" i="7"/>
  <c r="J176" i="7"/>
  <c r="K176" i="7"/>
  <c r="K178" i="7"/>
  <c r="K179" i="7"/>
  <c r="H180" i="7"/>
  <c r="I184" i="7"/>
  <c r="J186" i="7"/>
  <c r="H186" i="7"/>
  <c r="H187" i="7"/>
  <c r="J187" i="7"/>
  <c r="I190" i="7"/>
  <c r="J191" i="7"/>
  <c r="K191" i="7"/>
  <c r="J195" i="7"/>
  <c r="J197" i="7"/>
  <c r="J199" i="7"/>
  <c r="J201" i="7"/>
  <c r="J203" i="7"/>
  <c r="J205" i="7"/>
  <c r="K213" i="7"/>
  <c r="I214" i="7"/>
  <c r="J217" i="7"/>
  <c r="H219" i="7"/>
  <c r="I219" i="7"/>
  <c r="J220" i="7"/>
  <c r="I220" i="7"/>
  <c r="J223" i="7"/>
  <c r="H224" i="7"/>
  <c r="K225" i="7"/>
  <c r="I226" i="7"/>
  <c r="J230" i="7"/>
  <c r="H237" i="7"/>
  <c r="J237" i="7"/>
  <c r="H238" i="7"/>
  <c r="I244" i="7"/>
  <c r="I248" i="7"/>
  <c r="H260" i="7"/>
  <c r="J260" i="7"/>
  <c r="K260" i="7"/>
  <c r="I261" i="7"/>
  <c r="K264" i="7"/>
  <c r="G271" i="7"/>
  <c r="K39" i="7"/>
  <c r="K41" i="7"/>
  <c r="K43" i="7"/>
  <c r="K50" i="7"/>
  <c r="K52" i="7"/>
  <c r="K54" i="7"/>
  <c r="K56" i="7"/>
  <c r="K58" i="7"/>
  <c r="I165" i="7"/>
  <c r="H173" i="7"/>
  <c r="H177" i="7"/>
  <c r="H181" i="7"/>
  <c r="H185" i="7"/>
  <c r="H189" i="7"/>
  <c r="J215" i="7"/>
  <c r="J218" i="7"/>
  <c r="J227" i="7"/>
  <c r="J240" i="7"/>
  <c r="H240" i="7"/>
  <c r="J242" i="7"/>
  <c r="K242" i="7"/>
  <c r="J251" i="7"/>
  <c r="H251" i="7"/>
  <c r="J257" i="7"/>
  <c r="K257" i="7"/>
  <c r="K270" i="7"/>
  <c r="J270" i="7"/>
  <c r="K283" i="7"/>
  <c r="O296" i="7"/>
  <c r="K164" i="7"/>
  <c r="K166" i="7"/>
  <c r="K171" i="7"/>
  <c r="H243" i="7"/>
  <c r="H247" i="7"/>
  <c r="H250" i="7"/>
  <c r="H258" i="7"/>
  <c r="H262" i="7"/>
  <c r="I268" i="7"/>
  <c r="K268" i="7"/>
  <c r="K272" i="7"/>
  <c r="J273" i="7"/>
  <c r="K276" i="7"/>
  <c r="J277" i="7"/>
  <c r="K280" i="7"/>
  <c r="J281" i="7"/>
  <c r="K284" i="7"/>
  <c r="J285" i="7"/>
  <c r="K265" i="7"/>
  <c r="K267" i="7"/>
  <c r="K269" i="7"/>
  <c r="Q24" i="6"/>
  <c r="Q26" i="6"/>
  <c r="P4" i="6"/>
  <c r="J29" i="6"/>
  <c r="Q25" i="6"/>
  <c r="K29" i="6"/>
  <c r="N49" i="6"/>
  <c r="I11" i="6"/>
  <c r="J26" i="6"/>
  <c r="O4" i="6"/>
  <c r="K4" i="6"/>
  <c r="N11" i="6"/>
  <c r="J4" i="6"/>
  <c r="O5" i="6"/>
  <c r="R13" i="6"/>
  <c r="J13" i="6"/>
  <c r="K27" i="6"/>
  <c r="N27" i="6"/>
  <c r="P13" i="6"/>
  <c r="R22" i="6"/>
  <c r="M22" i="6"/>
  <c r="M23" i="6"/>
  <c r="I25" i="6"/>
  <c r="I27" i="6"/>
  <c r="Q28" i="6"/>
  <c r="K5" i="6"/>
  <c r="L15" i="6"/>
  <c r="Q22" i="6"/>
  <c r="O24" i="6"/>
  <c r="K24" i="6"/>
  <c r="J27" i="6"/>
  <c r="F36" i="6"/>
  <c r="N5" i="6"/>
  <c r="P15" i="6"/>
  <c r="J24" i="6"/>
  <c r="N26" i="6"/>
  <c r="K49" i="6"/>
  <c r="J49" i="6"/>
  <c r="I49" i="6"/>
  <c r="Q45" i="6"/>
  <c r="P11" i="6"/>
  <c r="N20" i="6"/>
  <c r="N33" i="6"/>
  <c r="L44" i="6"/>
  <c r="Q46" i="6"/>
  <c r="J14" i="6"/>
  <c r="N14" i="6"/>
  <c r="L14" i="6"/>
  <c r="P48" i="6"/>
  <c r="I48" i="6"/>
  <c r="K48" i="6"/>
  <c r="Q39" i="6"/>
  <c r="K39" i="6"/>
  <c r="Q48" i="6"/>
  <c r="I42" i="6"/>
  <c r="L42" i="6"/>
  <c r="P42" i="6"/>
  <c r="K42" i="6"/>
  <c r="M35" i="6"/>
  <c r="R35" i="6"/>
  <c r="L48" i="6"/>
  <c r="L21" i="6"/>
  <c r="M25" i="6"/>
  <c r="K26" i="6"/>
  <c r="I26" i="6"/>
  <c r="P30" i="6"/>
  <c r="I33" i="6"/>
  <c r="J33" i="6"/>
  <c r="M47" i="6"/>
  <c r="Q27" i="6"/>
  <c r="Q49" i="6"/>
  <c r="O7" i="6"/>
  <c r="K7" i="6"/>
  <c r="H7" i="6"/>
  <c r="O6" i="6"/>
  <c r="K6" i="6"/>
  <c r="H6" i="6"/>
  <c r="N7" i="6"/>
  <c r="N6" i="6"/>
  <c r="P7" i="6"/>
  <c r="Q29" i="6"/>
  <c r="O29" i="6"/>
  <c r="P6" i="6"/>
  <c r="L13" i="6"/>
  <c r="K13" i="6"/>
  <c r="O15" i="6"/>
  <c r="N15" i="6"/>
  <c r="I15" i="6"/>
  <c r="R15" i="6"/>
  <c r="M15" i="6"/>
  <c r="H15" i="6"/>
  <c r="Q15" i="6"/>
  <c r="R40" i="6"/>
  <c r="N40" i="6"/>
  <c r="K40" i="6"/>
  <c r="L43" i="6"/>
  <c r="I43" i="6"/>
  <c r="Q43" i="6"/>
  <c r="N4" i="6"/>
  <c r="P5" i="6"/>
  <c r="O11" i="6"/>
  <c r="L11" i="6"/>
  <c r="Q11" i="6"/>
  <c r="L12" i="6"/>
  <c r="N24" i="6"/>
  <c r="L28" i="6"/>
  <c r="O28" i="6"/>
  <c r="K34" i="6"/>
  <c r="I34" i="6"/>
  <c r="H43" i="6"/>
  <c r="H4" i="6"/>
  <c r="H5" i="6"/>
  <c r="F8" i="6"/>
  <c r="H11" i="6"/>
  <c r="M11" i="6"/>
  <c r="R11" i="6"/>
  <c r="I22" i="6"/>
  <c r="I24" i="6"/>
  <c r="O26" i="6"/>
  <c r="H28" i="6"/>
  <c r="N29" i="6"/>
  <c r="H34" i="6"/>
  <c r="Q41" i="6"/>
  <c r="L41" i="6"/>
  <c r="O41" i="6"/>
  <c r="O43" i="6"/>
  <c r="Q44" i="6"/>
  <c r="H44" i="6"/>
  <c r="O44" i="6"/>
  <c r="I45" i="6"/>
  <c r="O45" i="6"/>
  <c r="K45" i="6"/>
  <c r="O27" i="6"/>
  <c r="L31" i="6"/>
  <c r="O39" i="6"/>
  <c r="O49" i="6"/>
  <c r="T55" i="6"/>
  <c r="P55" i="6" s="1"/>
  <c r="L52" i="6"/>
  <c r="Q42" i="6"/>
  <c r="L47" i="6"/>
  <c r="Q12" i="6"/>
  <c r="M12" i="6"/>
  <c r="I12" i="6"/>
  <c r="P12" i="6"/>
  <c r="K12" i="6"/>
  <c r="G17" i="6"/>
  <c r="R12" i="6"/>
  <c r="J12" i="6"/>
  <c r="O12" i="6"/>
  <c r="Q16" i="6"/>
  <c r="M16" i="6"/>
  <c r="I16" i="6"/>
  <c r="P16" i="6"/>
  <c r="K16" i="6"/>
  <c r="L16" i="6"/>
  <c r="O16" i="6"/>
  <c r="P20" i="6"/>
  <c r="L20" i="6"/>
  <c r="H20" i="6"/>
  <c r="O20" i="6"/>
  <c r="J20" i="6"/>
  <c r="M20" i="6"/>
  <c r="Q20" i="6"/>
  <c r="I20" i="6"/>
  <c r="R20" i="6"/>
  <c r="P34" i="6"/>
  <c r="M34" i="6"/>
  <c r="Q4" i="6"/>
  <c r="M4" i="6"/>
  <c r="I4" i="6"/>
  <c r="L4" i="6"/>
  <c r="R4" i="6"/>
  <c r="J5" i="6"/>
  <c r="J6" i="6"/>
  <c r="J7" i="6"/>
  <c r="G8" i="6"/>
  <c r="H12" i="6"/>
  <c r="Q14" i="6"/>
  <c r="M14" i="6"/>
  <c r="I14" i="6"/>
  <c r="P14" i="6"/>
  <c r="K14" i="6"/>
  <c r="O14" i="6"/>
  <c r="H14" i="6"/>
  <c r="R14" i="6"/>
  <c r="H16" i="6"/>
  <c r="R16" i="6"/>
  <c r="K20" i="6"/>
  <c r="P21" i="6"/>
  <c r="R23" i="6"/>
  <c r="N23" i="6"/>
  <c r="J23" i="6"/>
  <c r="P23" i="6"/>
  <c r="K23" i="6"/>
  <c r="L23" i="6"/>
  <c r="O23" i="6"/>
  <c r="H23" i="6"/>
  <c r="Q23" i="6"/>
  <c r="Q30" i="6"/>
  <c r="O31" i="6"/>
  <c r="P35" i="6"/>
  <c r="L35" i="6"/>
  <c r="O35" i="6"/>
  <c r="J35" i="6"/>
  <c r="N35" i="6"/>
  <c r="K35" i="6"/>
  <c r="Q35" i="6"/>
  <c r="Q32" i="6"/>
  <c r="M32" i="6"/>
  <c r="I32" i="6"/>
  <c r="P32" i="6"/>
  <c r="K32" i="6"/>
  <c r="L32" i="6"/>
  <c r="R32" i="6"/>
  <c r="H32" i="6"/>
  <c r="N32" i="6"/>
  <c r="O32" i="6"/>
  <c r="Q33" i="6"/>
  <c r="L33" i="6"/>
  <c r="P33" i="6"/>
  <c r="R33" i="6"/>
  <c r="M33" i="6"/>
  <c r="Q5" i="6"/>
  <c r="M5" i="6"/>
  <c r="I5" i="6"/>
  <c r="L5" i="6"/>
  <c r="R5" i="6"/>
  <c r="Q6" i="6"/>
  <c r="M6" i="6"/>
  <c r="I6" i="6"/>
  <c r="L6" i="6"/>
  <c r="R6" i="6"/>
  <c r="Q7" i="6"/>
  <c r="M7" i="6"/>
  <c r="I7" i="6"/>
  <c r="L7" i="6"/>
  <c r="R7" i="6"/>
  <c r="N12" i="6"/>
  <c r="N16" i="6"/>
  <c r="Q21" i="6"/>
  <c r="L30" i="6"/>
  <c r="J32" i="6"/>
  <c r="O34" i="6"/>
  <c r="R25" i="6"/>
  <c r="N25" i="6"/>
  <c r="J25" i="6"/>
  <c r="P25" i="6"/>
  <c r="K25" i="6"/>
  <c r="L25" i="6"/>
  <c r="O25" i="6"/>
  <c r="H25" i="6"/>
  <c r="P46" i="6"/>
  <c r="L46" i="6"/>
  <c r="H46" i="6"/>
  <c r="O46" i="6"/>
  <c r="J46" i="6"/>
  <c r="M46" i="6"/>
  <c r="N46" i="6"/>
  <c r="R46" i="6"/>
  <c r="I46" i="6"/>
  <c r="K46" i="6"/>
  <c r="Q13" i="6"/>
  <c r="M13" i="6"/>
  <c r="I13" i="6"/>
  <c r="N13" i="6"/>
  <c r="H13" i="6"/>
  <c r="O13" i="6"/>
  <c r="K21" i="6"/>
  <c r="K22" i="6"/>
  <c r="R28" i="6"/>
  <c r="N28" i="6"/>
  <c r="J28" i="6"/>
  <c r="P28" i="6"/>
  <c r="K28" i="6"/>
  <c r="M28" i="6"/>
  <c r="K30" i="6"/>
  <c r="Q31" i="6"/>
  <c r="M31" i="6"/>
  <c r="I31" i="6"/>
  <c r="N31" i="6"/>
  <c r="H31" i="6"/>
  <c r="R31" i="6"/>
  <c r="K31" i="6"/>
  <c r="P31" i="6"/>
  <c r="R39" i="6"/>
  <c r="N39" i="6"/>
  <c r="J39" i="6"/>
  <c r="M39" i="6"/>
  <c r="H39" i="6"/>
  <c r="L39" i="6"/>
  <c r="P39" i="6"/>
  <c r="I39" i="6"/>
  <c r="P40" i="6"/>
  <c r="L40" i="6"/>
  <c r="H40" i="6"/>
  <c r="O40" i="6"/>
  <c r="J40" i="6"/>
  <c r="Q40" i="6"/>
  <c r="I40" i="6"/>
  <c r="M40" i="6"/>
  <c r="R21" i="6"/>
  <c r="N21" i="6"/>
  <c r="J21" i="6"/>
  <c r="M21" i="6"/>
  <c r="H21" i="6"/>
  <c r="O21" i="6"/>
  <c r="P22" i="6"/>
  <c r="L22" i="6"/>
  <c r="H22" i="6"/>
  <c r="O22" i="6"/>
  <c r="J22" i="6"/>
  <c r="N22" i="6"/>
  <c r="R30" i="6"/>
  <c r="N30" i="6"/>
  <c r="J30" i="6"/>
  <c r="M30" i="6"/>
  <c r="H30" i="6"/>
  <c r="O30" i="6"/>
  <c r="G50" i="6"/>
  <c r="P24" i="6"/>
  <c r="L24" i="6"/>
  <c r="H24" i="6"/>
  <c r="M24" i="6"/>
  <c r="R24" i="6"/>
  <c r="P26" i="6"/>
  <c r="L26" i="6"/>
  <c r="H26" i="6"/>
  <c r="M26" i="6"/>
  <c r="R26" i="6"/>
  <c r="P27" i="6"/>
  <c r="L27" i="6"/>
  <c r="H27" i="6"/>
  <c r="M27" i="6"/>
  <c r="R27" i="6"/>
  <c r="P29" i="6"/>
  <c r="L29" i="6"/>
  <c r="H29" i="6"/>
  <c r="M29" i="6"/>
  <c r="R29" i="6"/>
  <c r="I41" i="6"/>
  <c r="R42" i="6"/>
  <c r="N42" i="6"/>
  <c r="J42" i="6"/>
  <c r="M42" i="6"/>
  <c r="H42" i="6"/>
  <c r="O42" i="6"/>
  <c r="R43" i="6"/>
  <c r="N43" i="6"/>
  <c r="J43" i="6"/>
  <c r="P43" i="6"/>
  <c r="K43" i="6"/>
  <c r="M43" i="6"/>
  <c r="R45" i="6"/>
  <c r="N45" i="6"/>
  <c r="J45" i="6"/>
  <c r="M45" i="6"/>
  <c r="H45" i="6"/>
  <c r="L45" i="6"/>
  <c r="P45" i="6"/>
  <c r="F50" i="6"/>
  <c r="F60" i="6" s="1"/>
  <c r="J54" i="6"/>
  <c r="R41" i="6"/>
  <c r="N41" i="6"/>
  <c r="J41" i="6"/>
  <c r="P41" i="6"/>
  <c r="K41" i="6"/>
  <c r="M41" i="6"/>
  <c r="R47" i="6"/>
  <c r="N47" i="6"/>
  <c r="J47" i="6"/>
  <c r="P47" i="6"/>
  <c r="K47" i="6"/>
  <c r="Q47" i="6"/>
  <c r="I47" i="6"/>
  <c r="O47" i="6"/>
  <c r="K11" i="6"/>
  <c r="K15" i="6"/>
  <c r="O33" i="6"/>
  <c r="R34" i="6"/>
  <c r="N34" i="6"/>
  <c r="J34" i="6"/>
  <c r="L34" i="6"/>
  <c r="Q34" i="6"/>
  <c r="R44" i="6"/>
  <c r="N44" i="6"/>
  <c r="J44" i="6"/>
  <c r="P44" i="6"/>
  <c r="K44" i="6"/>
  <c r="M44" i="6"/>
  <c r="R48" i="6"/>
  <c r="N48" i="6"/>
  <c r="J48" i="6"/>
  <c r="M48" i="6"/>
  <c r="H48" i="6"/>
  <c r="O48" i="6"/>
  <c r="G56" i="6"/>
  <c r="J53" i="6"/>
  <c r="K33" i="6"/>
  <c r="P49" i="6"/>
  <c r="L49" i="6"/>
  <c r="H49" i="6"/>
  <c r="M49" i="6"/>
  <c r="R49" i="6"/>
  <c r="I55" i="6"/>
  <c r="I56" i="6" s="1"/>
  <c r="T53" i="6"/>
  <c r="P53" i="6" s="1"/>
  <c r="T54" i="6"/>
  <c r="P54" i="6" s="1"/>
  <c r="AA22" i="7" l="1"/>
  <c r="S300" i="7"/>
  <c r="I30" i="5" s="1"/>
  <c r="AA42" i="7"/>
  <c r="T300" i="7"/>
  <c r="J30" i="5" s="1"/>
  <c r="U300" i="7"/>
  <c r="K30" i="5" s="1"/>
  <c r="AA166" i="7"/>
  <c r="AA158" i="7"/>
  <c r="AA142" i="7"/>
  <c r="AA110" i="7"/>
  <c r="AA86" i="7"/>
  <c r="AA70" i="7"/>
  <c r="AA155" i="7"/>
  <c r="AA147" i="7"/>
  <c r="AA83" i="7"/>
  <c r="AA75" i="7"/>
  <c r="U26" i="7"/>
  <c r="T26" i="7"/>
  <c r="U45" i="7"/>
  <c r="T45" i="7"/>
  <c r="S271" i="7"/>
  <c r="S294" i="7" s="1"/>
  <c r="I12" i="5" s="1"/>
  <c r="T271" i="7"/>
  <c r="T294" i="7" s="1"/>
  <c r="U192" i="7"/>
  <c r="T192" i="7"/>
  <c r="T210" i="7" s="1"/>
  <c r="J25" i="5" s="1"/>
  <c r="AA190" i="7"/>
  <c r="AA282" i="7"/>
  <c r="AA68" i="7"/>
  <c r="S45" i="7"/>
  <c r="I17" i="5" s="1"/>
  <c r="R26" i="7"/>
  <c r="S26" i="7"/>
  <c r="R45" i="7"/>
  <c r="R192" i="7"/>
  <c r="R210" i="7" s="1"/>
  <c r="H25" i="5" s="1"/>
  <c r="S192" i="7"/>
  <c r="S210" i="7" s="1"/>
  <c r="I25" i="5" s="1"/>
  <c r="AA187" i="7"/>
  <c r="AA183" i="7"/>
  <c r="AA175" i="7"/>
  <c r="AA148" i="7"/>
  <c r="AA144" i="7"/>
  <c r="AA138" i="7"/>
  <c r="AA136" i="7"/>
  <c r="AA124" i="7"/>
  <c r="AA114" i="7"/>
  <c r="AA108" i="7"/>
  <c r="AA96" i="7"/>
  <c r="AA92" i="7"/>
  <c r="AA80" i="7"/>
  <c r="AA76" i="7"/>
  <c r="AA66" i="7"/>
  <c r="P45" i="7"/>
  <c r="F17" i="5" s="1"/>
  <c r="AA16" i="7"/>
  <c r="AA12" i="7"/>
  <c r="AA202" i="7"/>
  <c r="AA51" i="7"/>
  <c r="AA188" i="7"/>
  <c r="AA161" i="7"/>
  <c r="AA159" i="7"/>
  <c r="AA153" i="7"/>
  <c r="AA151" i="7"/>
  <c r="AA141" i="7"/>
  <c r="AA129" i="7"/>
  <c r="AA121" i="7"/>
  <c r="AA113" i="7"/>
  <c r="AA105" i="7"/>
  <c r="AA97" i="7"/>
  <c r="AA89" i="7"/>
  <c r="AA85" i="7"/>
  <c r="AA81" i="7"/>
  <c r="AA77" i="7"/>
  <c r="AA73" i="7"/>
  <c r="AA71" i="7"/>
  <c r="AA44" i="7"/>
  <c r="AA25" i="7"/>
  <c r="AA21" i="7"/>
  <c r="AA13" i="7"/>
  <c r="AA58" i="7"/>
  <c r="AA5" i="7"/>
  <c r="J26" i="7"/>
  <c r="K26" i="7"/>
  <c r="Q271" i="7"/>
  <c r="Q294" i="7" s="1"/>
  <c r="G12" i="5" s="1"/>
  <c r="R271" i="7"/>
  <c r="M26" i="7"/>
  <c r="AA95" i="7"/>
  <c r="Q192" i="7"/>
  <c r="P192" i="7"/>
  <c r="P210" i="7" s="1"/>
  <c r="F25" i="5" s="1"/>
  <c r="O192" i="7"/>
  <c r="N192" i="7"/>
  <c r="N45" i="7"/>
  <c r="M300" i="7"/>
  <c r="D30" i="5" s="1"/>
  <c r="N210" i="7"/>
  <c r="M60" i="7"/>
  <c r="N300" i="7"/>
  <c r="N60" i="7"/>
  <c r="P271" i="7"/>
  <c r="P294" i="7" s="1"/>
  <c r="F12" i="5" s="1"/>
  <c r="O271" i="7"/>
  <c r="N271" i="7"/>
  <c r="N294" i="7" s="1"/>
  <c r="AA94" i="7"/>
  <c r="M45" i="7"/>
  <c r="Q45" i="7"/>
  <c r="Q26" i="7"/>
  <c r="P26" i="7"/>
  <c r="O26" i="7"/>
  <c r="N26" i="7"/>
  <c r="P6" i="5"/>
  <c r="M6" i="5"/>
  <c r="Y294" i="7"/>
  <c r="O12" i="5" s="1"/>
  <c r="M271" i="7"/>
  <c r="M294" i="7" s="1"/>
  <c r="N6" i="5"/>
  <c r="Z210" i="7"/>
  <c r="Y210" i="7"/>
  <c r="O25" i="5" s="1"/>
  <c r="O26" i="5" s="1"/>
  <c r="X210" i="7"/>
  <c r="N25" i="5" s="1"/>
  <c r="N26" i="5" s="1"/>
  <c r="W210" i="7"/>
  <c r="M25" i="5" s="1"/>
  <c r="M26" i="5" s="1"/>
  <c r="V210" i="7"/>
  <c r="L25" i="5" s="1"/>
  <c r="U210" i="7"/>
  <c r="K25" i="5" s="1"/>
  <c r="Q210" i="7"/>
  <c r="G25" i="5" s="1"/>
  <c r="M192" i="7"/>
  <c r="M210" i="7" s="1"/>
  <c r="W294" i="7"/>
  <c r="M12" i="5" s="1"/>
  <c r="L12" i="5"/>
  <c r="K12" i="5"/>
  <c r="AA274" i="7"/>
  <c r="O6" i="5"/>
  <c r="L6" i="5"/>
  <c r="AA173" i="7"/>
  <c r="AA199" i="7"/>
  <c r="AA195" i="7"/>
  <c r="AA128" i="7"/>
  <c r="AA55" i="7"/>
  <c r="AA162" i="7"/>
  <c r="AA69" i="7"/>
  <c r="AA150" i="7"/>
  <c r="AA106" i="7"/>
  <c r="AA59" i="7"/>
  <c r="AA84" i="7"/>
  <c r="AA18" i="7"/>
  <c r="AA14" i="7"/>
  <c r="AA10" i="7"/>
  <c r="AA268" i="7"/>
  <c r="AA264" i="7"/>
  <c r="AA265" i="7"/>
  <c r="AA40" i="7"/>
  <c r="AA196" i="7"/>
  <c r="AA156" i="7"/>
  <c r="AA116" i="7"/>
  <c r="AA78" i="7"/>
  <c r="AA63" i="7"/>
  <c r="AA179" i="7"/>
  <c r="AA149" i="7"/>
  <c r="AA133" i="7"/>
  <c r="AA125" i="7"/>
  <c r="AA117" i="7"/>
  <c r="AA93" i="7"/>
  <c r="AA72" i="7"/>
  <c r="AA64" i="7"/>
  <c r="AA206" i="7"/>
  <c r="AA168" i="7"/>
  <c r="AA98" i="7"/>
  <c r="AA122" i="7"/>
  <c r="AA184" i="7"/>
  <c r="AA186" i="7"/>
  <c r="AA50" i="7"/>
  <c r="AA191" i="7"/>
  <c r="AA178" i="7"/>
  <c r="AA6" i="7"/>
  <c r="AA269" i="7"/>
  <c r="AA28" i="7"/>
  <c r="L60" i="7"/>
  <c r="AA297" i="7"/>
  <c r="AA287" i="7"/>
  <c r="AA185" i="7"/>
  <c r="AA172" i="7"/>
  <c r="AA135" i="7"/>
  <c r="AA119" i="7"/>
  <c r="AA111" i="7"/>
  <c r="AA99" i="7"/>
  <c r="AA205" i="7"/>
  <c r="AA160" i="7"/>
  <c r="AA143" i="7"/>
  <c r="AA104" i="7"/>
  <c r="AA67" i="7"/>
  <c r="AA171" i="7"/>
  <c r="AA53" i="7"/>
  <c r="AA130" i="7"/>
  <c r="AA56" i="7"/>
  <c r="AA43" i="7"/>
  <c r="AA39" i="7"/>
  <c r="AA260" i="7"/>
  <c r="AA200" i="7"/>
  <c r="AA203" i="7"/>
  <c r="AA152" i="7"/>
  <c r="AA112" i="7"/>
  <c r="AA74" i="7"/>
  <c r="AA204" i="7"/>
  <c r="AA194" i="7"/>
  <c r="AA177" i="7"/>
  <c r="AA131" i="7"/>
  <c r="AA127" i="7"/>
  <c r="AA123" i="7"/>
  <c r="AA115" i="7"/>
  <c r="AA107" i="7"/>
  <c r="AA103" i="7"/>
  <c r="AA91" i="7"/>
  <c r="AA52" i="7"/>
  <c r="AA201" i="7"/>
  <c r="AA197" i="7"/>
  <c r="AA120" i="7"/>
  <c r="AA82" i="7"/>
  <c r="AA49" i="7"/>
  <c r="AA146" i="7"/>
  <c r="AA118" i="7"/>
  <c r="AA88" i="7"/>
  <c r="AA90" i="7"/>
  <c r="AA174" i="7"/>
  <c r="AA24" i="7"/>
  <c r="AA20" i="7"/>
  <c r="AA15" i="7"/>
  <c r="AA7" i="7"/>
  <c r="AA266" i="7"/>
  <c r="AA261" i="7"/>
  <c r="AA257" i="7"/>
  <c r="AA249" i="7"/>
  <c r="Q300" i="7"/>
  <c r="G30" i="5" s="1"/>
  <c r="AA181" i="7"/>
  <c r="AA134" i="7"/>
  <c r="AA102" i="7"/>
  <c r="AA48" i="7"/>
  <c r="AA182" i="7"/>
  <c r="AA65" i="7"/>
  <c r="AA137" i="7"/>
  <c r="AA164" i="7"/>
  <c r="AA180" i="7"/>
  <c r="L192" i="7"/>
  <c r="L210" i="7" s="1"/>
  <c r="AA8" i="7"/>
  <c r="AA41" i="7"/>
  <c r="AA298" i="7"/>
  <c r="AA189" i="7"/>
  <c r="AA165" i="7"/>
  <c r="AA54" i="7"/>
  <c r="AA139" i="7"/>
  <c r="AA132" i="7"/>
  <c r="AA100" i="7"/>
  <c r="AA157" i="7"/>
  <c r="AA140" i="7"/>
  <c r="AA109" i="7"/>
  <c r="AA101" i="7"/>
  <c r="AA87" i="7"/>
  <c r="AA79" i="7"/>
  <c r="AA154" i="7"/>
  <c r="AA126" i="7"/>
  <c r="AA57" i="7"/>
  <c r="AA145" i="7"/>
  <c r="AA163" i="7"/>
  <c r="AA176" i="7"/>
  <c r="AA270" i="7"/>
  <c r="AA267" i="7"/>
  <c r="AA250" i="7"/>
  <c r="P300" i="7"/>
  <c r="F30" i="5" s="1"/>
  <c r="H210" i="7"/>
  <c r="AA19" i="7"/>
  <c r="AA11" i="7"/>
  <c r="O300" i="7"/>
  <c r="E30" i="5" s="1"/>
  <c r="I210" i="7"/>
  <c r="AA23" i="7"/>
  <c r="L45" i="7"/>
  <c r="AA17" i="7"/>
  <c r="AA9" i="7"/>
  <c r="L271" i="7"/>
  <c r="L294" i="7" s="1"/>
  <c r="AA276" i="7"/>
  <c r="AA280" i="7"/>
  <c r="AA275" i="7"/>
  <c r="AA286" i="7"/>
  <c r="AA273" i="7"/>
  <c r="AA284" i="7"/>
  <c r="AA272" i="7"/>
  <c r="AA283" i="7"/>
  <c r="Z294" i="7"/>
  <c r="P12" i="5" s="1"/>
  <c r="AA279" i="7"/>
  <c r="AA281" i="7"/>
  <c r="AA278" i="7"/>
  <c r="AA277" i="7"/>
  <c r="AA285" i="7"/>
  <c r="P25" i="5"/>
  <c r="P26" i="5" s="1"/>
  <c r="X294" i="7"/>
  <c r="N12" i="5" s="1"/>
  <c r="K192" i="7"/>
  <c r="K210" i="7" s="1"/>
  <c r="G210" i="7"/>
  <c r="C25" i="5" s="1"/>
  <c r="J192" i="7"/>
  <c r="J210" i="7" s="1"/>
  <c r="V60" i="7"/>
  <c r="L21" i="5" s="1"/>
  <c r="G294" i="7"/>
  <c r="C12" i="5" s="1"/>
  <c r="J45" i="7"/>
  <c r="K17" i="5"/>
  <c r="S60" i="7"/>
  <c r="I21" i="5" s="1"/>
  <c r="R60" i="7"/>
  <c r="H21" i="5" s="1"/>
  <c r="G17" i="5"/>
  <c r="H17" i="5"/>
  <c r="H294" i="7"/>
  <c r="Q60" i="7"/>
  <c r="G21" i="5" s="1"/>
  <c r="K45" i="7"/>
  <c r="I60" i="7"/>
  <c r="J60" i="7"/>
  <c r="I45" i="7"/>
  <c r="K60" i="7"/>
  <c r="P60" i="7"/>
  <c r="F21" i="5" s="1"/>
  <c r="H36" i="7"/>
  <c r="J12" i="5"/>
  <c r="K271" i="7"/>
  <c r="K294" i="7" s="1"/>
  <c r="J271" i="7"/>
  <c r="J294" i="7" s="1"/>
  <c r="H60" i="7"/>
  <c r="U60" i="7"/>
  <c r="K21" i="5" s="1"/>
  <c r="T60" i="7"/>
  <c r="J21" i="5" s="1"/>
  <c r="O45" i="7"/>
  <c r="O60" i="7"/>
  <c r="I294" i="7"/>
  <c r="H45" i="7"/>
  <c r="J17" i="5"/>
  <c r="I36" i="7"/>
  <c r="L55" i="6"/>
  <c r="G36" i="6"/>
  <c r="J36" i="6"/>
  <c r="S48" i="6"/>
  <c r="K36" i="6"/>
  <c r="O36" i="6"/>
  <c r="Q55" i="6"/>
  <c r="Q36" i="6"/>
  <c r="L36" i="6"/>
  <c r="R36" i="6"/>
  <c r="N36" i="6"/>
  <c r="P36" i="6"/>
  <c r="O54" i="6"/>
  <c r="S11" i="6"/>
  <c r="S15" i="6"/>
  <c r="M53" i="6"/>
  <c r="S23" i="6"/>
  <c r="K8" i="6"/>
  <c r="I17" i="6"/>
  <c r="I36" i="6"/>
  <c r="N8" i="6"/>
  <c r="O17" i="6"/>
  <c r="J8" i="6"/>
  <c r="P8" i="6"/>
  <c r="R17" i="6"/>
  <c r="S49" i="6"/>
  <c r="S42" i="6"/>
  <c r="S39" i="6"/>
  <c r="Q17" i="6"/>
  <c r="P17" i="6"/>
  <c r="S12" i="6"/>
  <c r="N55" i="6"/>
  <c r="M55" i="6"/>
  <c r="R55" i="6"/>
  <c r="S34" i="6"/>
  <c r="K50" i="6"/>
  <c r="I50" i="6"/>
  <c r="H8" i="6"/>
  <c r="S21" i="6"/>
  <c r="O55" i="6"/>
  <c r="S47" i="6"/>
  <c r="S41" i="6"/>
  <c r="L54" i="6"/>
  <c r="S31" i="6"/>
  <c r="M17" i="6"/>
  <c r="J17" i="6"/>
  <c r="P56" i="6"/>
  <c r="N50" i="6"/>
  <c r="M36" i="6"/>
  <c r="N53" i="6"/>
  <c r="O53" i="6"/>
  <c r="Q53" i="6"/>
  <c r="K17" i="6"/>
  <c r="M50" i="6"/>
  <c r="S27" i="6"/>
  <c r="S26" i="6"/>
  <c r="S24" i="6"/>
  <c r="S30" i="6"/>
  <c r="R8" i="6"/>
  <c r="Q8" i="6"/>
  <c r="O8" i="6"/>
  <c r="J56" i="6"/>
  <c r="L53" i="6"/>
  <c r="S44" i="6"/>
  <c r="N54" i="6"/>
  <c r="S43" i="6"/>
  <c r="J50" i="6"/>
  <c r="S29" i="6"/>
  <c r="S46" i="6"/>
  <c r="S25" i="6"/>
  <c r="N17" i="6"/>
  <c r="S6" i="6"/>
  <c r="S33" i="6"/>
  <c r="S35" i="6"/>
  <c r="H17" i="6"/>
  <c r="L8" i="6"/>
  <c r="S4" i="6"/>
  <c r="L50" i="6"/>
  <c r="O50" i="6"/>
  <c r="S40" i="6"/>
  <c r="P50" i="6"/>
  <c r="S13" i="6"/>
  <c r="S14" i="6"/>
  <c r="I8" i="6"/>
  <c r="L17" i="6"/>
  <c r="M54" i="6"/>
  <c r="R54" i="6"/>
  <c r="R53" i="6"/>
  <c r="Q54" i="6"/>
  <c r="S45" i="6"/>
  <c r="H50" i="6"/>
  <c r="R50" i="6"/>
  <c r="H36" i="6"/>
  <c r="S22" i="6"/>
  <c r="S28" i="6"/>
  <c r="S7" i="6"/>
  <c r="S5" i="6"/>
  <c r="Q50" i="6"/>
  <c r="S32" i="6"/>
  <c r="M8" i="6"/>
  <c r="S20" i="6"/>
  <c r="S16" i="6"/>
  <c r="R294" i="7" l="1"/>
  <c r="H12" i="5" s="1"/>
  <c r="AA26" i="7"/>
  <c r="D12" i="5"/>
  <c r="D25" i="5"/>
  <c r="D21" i="5"/>
  <c r="D17" i="5"/>
  <c r="AA300" i="7"/>
  <c r="Q30" i="5" s="1"/>
  <c r="O35" i="5"/>
  <c r="AA45" i="7"/>
  <c r="Q17" i="5" s="1"/>
  <c r="AA271" i="7"/>
  <c r="AA192" i="7"/>
  <c r="AA60" i="7"/>
  <c r="Q21" i="5" s="1"/>
  <c r="P35" i="5"/>
  <c r="O210" i="7"/>
  <c r="AA210" i="7" s="1"/>
  <c r="Q25" i="5" s="1"/>
  <c r="M35" i="5"/>
  <c r="L35" i="5"/>
  <c r="N35" i="5"/>
  <c r="L26" i="5"/>
  <c r="E21" i="5"/>
  <c r="E17" i="5"/>
  <c r="O294" i="7"/>
  <c r="AA294" i="7" s="1"/>
  <c r="O56" i="6"/>
  <c r="S55" i="6"/>
  <c r="M56" i="6"/>
  <c r="R56" i="6"/>
  <c r="S50" i="6"/>
  <c r="S17" i="6"/>
  <c r="S8" i="6"/>
  <c r="L56" i="6"/>
  <c r="S53" i="6"/>
  <c r="S54" i="6"/>
  <c r="Q56" i="6"/>
  <c r="N56" i="6"/>
  <c r="S36" i="6"/>
  <c r="E25" i="5" l="1"/>
  <c r="E12" i="5"/>
  <c r="S56" i="6"/>
  <c r="F294" i="3" l="1"/>
  <c r="F27" i="7" s="1"/>
  <c r="F85" i="3"/>
  <c r="F121" i="3"/>
  <c r="F123" i="3"/>
  <c r="E243" i="3"/>
  <c r="F241" i="3"/>
  <c r="F242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5" i="3"/>
  <c r="F124" i="3"/>
  <c r="F122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6" i="7" l="1"/>
  <c r="G27" i="7"/>
  <c r="K26" i="5"/>
  <c r="H26" i="5"/>
  <c r="F243" i="3"/>
  <c r="F313" i="3" s="1"/>
  <c r="U27" i="7" l="1"/>
  <c r="U36" i="7" s="1"/>
  <c r="K6" i="5" s="1"/>
  <c r="T27" i="7"/>
  <c r="T36" i="7" s="1"/>
  <c r="J6" i="5" s="1"/>
  <c r="S27" i="7"/>
  <c r="S36" i="7" s="1"/>
  <c r="I6" i="5" s="1"/>
  <c r="R27" i="7"/>
  <c r="R36" i="7" s="1"/>
  <c r="H6" i="5" s="1"/>
  <c r="Q27" i="7"/>
  <c r="Q36" i="7" s="1"/>
  <c r="G6" i="5" s="1"/>
  <c r="P27" i="7"/>
  <c r="P36" i="7" s="1"/>
  <c r="F6" i="5" s="1"/>
  <c r="O27" i="7"/>
  <c r="N27" i="7"/>
  <c r="G36" i="7"/>
  <c r="C6" i="5" s="1"/>
  <c r="L27" i="7"/>
  <c r="L36" i="7" s="1"/>
  <c r="J27" i="7"/>
  <c r="J36" i="7" s="1"/>
  <c r="M27" i="7"/>
  <c r="K27" i="7"/>
  <c r="K36" i="7" s="1"/>
  <c r="B6" i="5"/>
  <c r="B35" i="5" s="1"/>
  <c r="B36" i="5" s="1"/>
  <c r="F305" i="7"/>
  <c r="F26" i="5"/>
  <c r="G26" i="5"/>
  <c r="I26" i="5"/>
  <c r="D26" i="5"/>
  <c r="J26" i="5"/>
  <c r="AA27" i="7" l="1"/>
  <c r="D6" i="5"/>
  <c r="Q26" i="5"/>
  <c r="J35" i="5"/>
  <c r="K35" i="5"/>
  <c r="I35" i="5"/>
  <c r="H35" i="5"/>
  <c r="G35" i="5"/>
  <c r="E26" i="5"/>
  <c r="F35" i="5"/>
  <c r="D35" i="5" l="1"/>
  <c r="Q12" i="5" l="1"/>
  <c r="AA4" i="7" l="1"/>
  <c r="O36" i="7"/>
  <c r="AA36" i="7" s="1"/>
  <c r="Q6" i="5" s="1"/>
  <c r="Q35" i="5" s="1"/>
  <c r="Q37" i="5" s="1"/>
  <c r="E6" i="5" l="1"/>
  <c r="E35" i="5" s="1"/>
</calcChain>
</file>

<file path=xl/sharedStrings.xml><?xml version="1.0" encoding="utf-8"?>
<sst xmlns="http://schemas.openxmlformats.org/spreadsheetml/2006/main" count="1712" uniqueCount="217">
  <si>
    <t>DESCRIÇÃO</t>
  </si>
  <si>
    <t>Nº RP</t>
  </si>
  <si>
    <t>EQUIPAMENTO DE SEGURANÇA ELETRÔNICA</t>
  </si>
  <si>
    <t>PORTEIRO ELETRÔNICO</t>
  </si>
  <si>
    <t xml:space="preserve">EXTINTOR </t>
  </si>
  <si>
    <t>MESA P/ IMPRESSORA MATRICIAL COR BEGE</t>
  </si>
  <si>
    <t>IMPRESSORA HP 840C</t>
  </si>
  <si>
    <t>MESA P/ IMPRESSORA</t>
  </si>
  <si>
    <t>RADIO GRAVADOR</t>
  </si>
  <si>
    <t>POLTRONA GIRATORIA, RECLINAVEL C/ ASSENTO E ENCOSTO</t>
  </si>
  <si>
    <t>CENTRAL DE PABX E PERIFERICOS</t>
  </si>
  <si>
    <t xml:space="preserve"> NO BREAK DE 1,2 KVA -115 V</t>
  </si>
  <si>
    <t>MESA PARA IMPRESSORA</t>
  </si>
  <si>
    <t>MESA P/ MICROCOMPUTADOR</t>
  </si>
  <si>
    <t>CADEIRA GIRATORIA</t>
  </si>
  <si>
    <t>IMPRESSORA MATRICIAL EPSON FX 880</t>
  </si>
  <si>
    <t>AR CONDICIONADO 7.500 BTU, 110 V (03 APARELHOS)</t>
  </si>
  <si>
    <t>MESA DE CEREJEIRA</t>
  </si>
  <si>
    <t>CADEIRA GIRATORIA EM COURVIM PRETO</t>
  </si>
  <si>
    <t>MESA PRESIDENTE COR OVO</t>
  </si>
  <si>
    <t>CADEIRA  GIRATORIA EM COURVIM PRETO</t>
  </si>
  <si>
    <t>MASTRO P/ BANDEIRAS</t>
  </si>
  <si>
    <t>MESA P/ REUNIÃO EM MOGNO</t>
  </si>
  <si>
    <t>ARQUIVO DE AÇO COM 04 GAVETAS C/ FRENTE DE MADEIRA</t>
  </si>
  <si>
    <t>ARMARIO ALTO EM CEREJEIRA COM  01 PORTA</t>
  </si>
  <si>
    <t>MESA COM GAVETEIRO COR CINZA</t>
  </si>
  <si>
    <t>IMPRESSORA MATRICIAL EPSON LQ 2070</t>
  </si>
  <si>
    <t>CADEIRA TIPO SECRETARIA COR CINZA</t>
  </si>
  <si>
    <t>GRAMPEADOR</t>
  </si>
  <si>
    <t>NO BREAK DE 1,2 KVA - 115 V</t>
  </si>
  <si>
    <t>ARMARIO ARQUIVO - MADEIRA</t>
  </si>
  <si>
    <t xml:space="preserve">POLTRONA MIAMI ALTA </t>
  </si>
  <si>
    <t>CAIXA DE FERRAMENTAS</t>
  </si>
  <si>
    <t>GUILHOTINA DE 35 cm</t>
  </si>
  <si>
    <t>FREZZER SLIM 170/200</t>
  </si>
  <si>
    <t>CADEIRA GIRATORIA ESTOFADA EM VINIL OCRE</t>
  </si>
  <si>
    <t>QUADRO BRANCO 1,2X 90 cm</t>
  </si>
  <si>
    <t>AR CONDICIONADO DE 12 BTU - 220V</t>
  </si>
  <si>
    <t>MESA DE MACANAIBA 1,20 X 0,80 cm</t>
  </si>
  <si>
    <t>MESA DE MACANAIBA 1,00 X 0,50 cm</t>
  </si>
  <si>
    <t>ESTANTE EM MACANAIBA 2,20 X 0,90 cm</t>
  </si>
  <si>
    <t>CADEIRA EM TECIDO VERDE - 3060 -6</t>
  </si>
  <si>
    <t>MESA EM CEREJEIRA DE AÇO CROMADO 2,50X1,0X0,74</t>
  </si>
  <si>
    <t>FOGÃO AUTO LIMPANTE - 4 BOCAS</t>
  </si>
  <si>
    <t>COMPUTADOR SKYMIDIA 1.7 /FIC/ VC 31/128 MB</t>
  </si>
  <si>
    <t>NO BREAK 1300 B/ MANAGER 3</t>
  </si>
  <si>
    <t>MAQUINA PLASTIFICADORA / PS/300/110V - WIRLEN</t>
  </si>
  <si>
    <t>MESA EM CEREJEIRA C/ 01 GAVETEIRO C/01 GAVETEIRO C/ 03 GAVETAS</t>
  </si>
  <si>
    <t xml:space="preserve">TOTAL </t>
  </si>
  <si>
    <t>DT  AQUIS.</t>
  </si>
  <si>
    <t>Nº FISCAL</t>
  </si>
  <si>
    <t>MICRO P4 2.4 GHZ</t>
  </si>
  <si>
    <t>IMPRESSORA DE CHEQUE SCHALTER MOD. 2.01</t>
  </si>
  <si>
    <t>ARMÁRIO PARA ARQUIVO - 1,34 x 0,74 x 0,53</t>
  </si>
  <si>
    <t>MESA 1,40/2 GAVETAS - CINZA/PRETO - MARCAL</t>
  </si>
  <si>
    <t>UNIDADE EUAP HIGH WALL ESSICALE PR MCC35317/4</t>
  </si>
  <si>
    <t>PORTEIRO ELETRÔNICO HDL F8</t>
  </si>
  <si>
    <t>IMPRESSORA LASER LEXMARK E-342 N</t>
  </si>
  <si>
    <t>NOBREAK 1400BI FX MSM1400 BI</t>
  </si>
  <si>
    <t>SWICHT D-LINK 24-PORTAS DES-1024 D</t>
  </si>
  <si>
    <t xml:space="preserve">MESA TURIM STANDART </t>
  </si>
  <si>
    <t>ARQUIVO DESLIZANTE</t>
  </si>
  <si>
    <t>RACK PARA SERVIDOR</t>
  </si>
  <si>
    <t>COMPUTADOR BITWAY P4 531</t>
  </si>
  <si>
    <t>MONITOR LCD 15 MODELO 550S LG</t>
  </si>
  <si>
    <t>CENTRAL TELEFÔNICA PABX INTELBRÁS MODULARE 2/12</t>
  </si>
  <si>
    <t>MICROONDAS ELECTROLUX ME21S</t>
  </si>
  <si>
    <t>AR CONDICIONADO KO S09 FC-9000 BTU/H-HI WALL</t>
  </si>
  <si>
    <t>REFRIGERADOR 252L, 1P, 127V</t>
  </si>
  <si>
    <t>PROJETOR EPSON S5 2000 LUMES</t>
  </si>
  <si>
    <t>APARELHO TELEFÔNICO INTELBRÁS PREMIUM</t>
  </si>
  <si>
    <t>COMPUTADOR CORE 2DUO+GAB.ATX+MON.LCD 17", TECLADO, MOUSE, CX DE SOM</t>
  </si>
  <si>
    <t>LONGARINA 03 LUGARES COM BRAÇO E PRANCHETA</t>
  </si>
  <si>
    <t>LONGARINA 02 LUGARES COM BRAÇO E PRANCHETA</t>
  </si>
  <si>
    <t xml:space="preserve">LONGARINA 01 LUGAR COM BRAÇOS E PRANCHETA </t>
  </si>
  <si>
    <t>POLTRONA DIRETOR COM BRAÇO</t>
  </si>
  <si>
    <t>MESA REUNIÃO RETANGULAR</t>
  </si>
  <si>
    <t>AR CONDICIONADO TIPO SPLIT 18.000 BTU</t>
  </si>
  <si>
    <t>AR CONDICIONADO TIPO SPLIT 24.000 BTU</t>
  </si>
  <si>
    <t>IMPRESSORA LASERJET MULTIF M1522NF</t>
  </si>
  <si>
    <t>AR CONDICIONADO 12.000KBTU/H 220 38MCAO12515MS</t>
  </si>
  <si>
    <t>AR CONDICIONADO 22.000KBTUS 38XCB022515MS</t>
  </si>
  <si>
    <t>BATEDEIRA MESA FAET</t>
  </si>
  <si>
    <t>LIQUIDIFICADOR MONDIAL</t>
  </si>
  <si>
    <t>NO BREAK APC 1500 VA</t>
  </si>
  <si>
    <t>ARMARIO EM MDF PARA ASSESSORIA JURIDICA</t>
  </si>
  <si>
    <t>RELÓGIO DE PONTO RW-POINT LINE PROX. RS232</t>
  </si>
  <si>
    <t>AR ELGIN 7500 45ERF075000 MEC. 127V</t>
  </si>
  <si>
    <t>SOFÁ DE 03 LUGARES</t>
  </si>
  <si>
    <t>MESA DA PLENÁRIA</t>
  </si>
  <si>
    <t>CADEIRA DIRETOR MOD. I-202 VERMELHA</t>
  </si>
  <si>
    <t>CADEIRA DIGITADOR I-204/M</t>
  </si>
  <si>
    <t>CADEIRA FIXA I-204/M</t>
  </si>
  <si>
    <t>BALCÃO PARA RECEPÇÃO</t>
  </si>
  <si>
    <t>MESA DO ATENDIMENTO PJ/PF</t>
  </si>
  <si>
    <t>SUPORTE PARA CPU</t>
  </si>
  <si>
    <t>IMPRESSORA LASER - MOD. HP2035N</t>
  </si>
  <si>
    <t>NOBREAK NHS MODELO MINI II 600 VA</t>
  </si>
  <si>
    <t>NOTEBOOK ACER 5520-5201</t>
  </si>
  <si>
    <t xml:space="preserve">MONITOR LCD 17" LG WIDE </t>
  </si>
  <si>
    <t>MICROCOMPUTADOR AVITECH PLATINIUM 4GB</t>
  </si>
  <si>
    <t>MICROCOMPUTADOR AVITECH PLATINIUM 1GB</t>
  </si>
  <si>
    <t>LAV PRESS WAP VALENT 1600L FRESNOMAQ</t>
  </si>
  <si>
    <t>MONITOR LCD 18,5 SANSUNG</t>
  </si>
  <si>
    <t>AR CONDICIONADO GRE 7000 GJ7-12LMCC MEC.127V</t>
  </si>
  <si>
    <t>ESTAÇÃO DE TRABALHO MED. 1,30x1,40x0,60x0,71</t>
  </si>
  <si>
    <t>GAVETEIRO VOLANTE COM 5 GAVETAS</t>
  </si>
  <si>
    <t>60-B</t>
  </si>
  <si>
    <t>63-A</t>
  </si>
  <si>
    <t>63-B</t>
  </si>
  <si>
    <t>PURIFICADOR DE ÁGUA 127 VTS - SOFT EVEREST</t>
  </si>
  <si>
    <t>IMPRESSORA HP LASERJET PRO M1212N</t>
  </si>
  <si>
    <t>EQUIPAMENTO DE SONORIZAÇÃO</t>
  </si>
  <si>
    <t>TELÃO</t>
  </si>
  <si>
    <t>MESA DELTA 140X60X140X60 CINZA CRISTAL</t>
  </si>
  <si>
    <t>GAVETEIRO VOLANTE COM 2 GAVETAS E 1 GAVETA DE PASTA SUSPENSA</t>
  </si>
  <si>
    <t>CADEIRA STYLUS GERENTE GIRATORIA BSII C/BRAÇO PU - VERDE</t>
  </si>
  <si>
    <t>CADEIRA STYLUS DIRETOR GIRATORIA BSII C/BRAÇO PU - VERDE</t>
  </si>
  <si>
    <t>ANTENA PARABOLICA (APARELHO DE TRANSMISSÃO)</t>
  </si>
  <si>
    <t>ARQUIVO DESLIZANTE - 10 FACES</t>
  </si>
  <si>
    <t>IMPRESSORA EPSON LX 300 II</t>
  </si>
  <si>
    <t>IMPRESSORA EPSON ML SANSUMG</t>
  </si>
  <si>
    <t>TV CCE 42" LED</t>
  </si>
  <si>
    <t>AR CONDICIONADO SALA TESOURARIA</t>
  </si>
  <si>
    <t>AR CONDICIONADO RECEPÇÃO</t>
  </si>
  <si>
    <t>AR CONDICIONADO PRESIDENTE</t>
  </si>
  <si>
    <t>AR CONDICIONADO SAMANTHA</t>
  </si>
  <si>
    <t>Vlr. Original</t>
  </si>
  <si>
    <t>Vlr. Reavaliado em 31/12/2014</t>
  </si>
  <si>
    <t>INVENTÁRIO DE BENS PATRIMONIAIS</t>
  </si>
  <si>
    <t>PABX</t>
  </si>
  <si>
    <t>IMPRESSORA DE CHEQUE</t>
  </si>
  <si>
    <t>MICRO-COMPUTADOR DELL OPTIPLEX 3020</t>
  </si>
  <si>
    <t>IMOVEL LOCALIZADO NA ENSEADA DO SUA - VITÓRIA</t>
  </si>
  <si>
    <t>RENAUT SANDERO EXPRESSION 1.6, ANO 2015, PPE-1492</t>
  </si>
  <si>
    <t>RENAUT SANDERO EXPRESSION 1.6, ANO 2015, PPE-1493</t>
  </si>
  <si>
    <t>RENAUT SANDERO EXPRESSION 1.6, ANO 2015, PPE-1494</t>
  </si>
  <si>
    <t>4025/4052</t>
  </si>
  <si>
    <t>AR CONDICIONADO (RECEPÇÃO)</t>
  </si>
  <si>
    <t>AR CONDICIONADO (PRESIDENTE)</t>
  </si>
  <si>
    <t>AR CONDICIONADO (SAMANTHA)</t>
  </si>
  <si>
    <t>Data  Aquis.</t>
  </si>
  <si>
    <t>DOC. FISCAL</t>
  </si>
  <si>
    <t>AR CONDICIONADO</t>
  </si>
  <si>
    <t>Valor</t>
  </si>
  <si>
    <t>Valor D. 80%</t>
  </si>
  <si>
    <t>1.2.3.1.1.02.01 - EQUIPAMENTOS DE PROCESSAMENTO DE DADOS</t>
  </si>
  <si>
    <t>Valor D. 90%</t>
  </si>
  <si>
    <t>1.2.3.1.1.03.01 - APARELHOS E UTENSILIOS DOMESTICOS</t>
  </si>
  <si>
    <t xml:space="preserve">1.2.3.1.1.03.02 - MAQUINAS E UTENSILIOS DE ESCRITORIO </t>
  </si>
  <si>
    <t xml:space="preserve">1.2.3.1.1.03.03 - MOBILIARIO EM GERAL </t>
  </si>
  <si>
    <t>1.2.3.1.1.05.01 - VEICULOS EM GERAL</t>
  </si>
  <si>
    <t>1.2.3.2.1.01.99 - CASAS</t>
  </si>
  <si>
    <t>PATRIMONIO</t>
  </si>
  <si>
    <t>CONTA: C- 1.2.3.8.1.01.01</t>
  </si>
  <si>
    <t>CONTA: C- 1.2.3.8.1.01.02</t>
  </si>
  <si>
    <t>CONTA: C- 1.2.3.8.1.01.03</t>
  </si>
  <si>
    <t>CONTA: C- 1.2.3.8.1.01.05</t>
  </si>
  <si>
    <t>1.2.3.1.1.01.02 - APARELHOS E EQUIPAMENTOS</t>
  </si>
  <si>
    <t>INVENTÁRIO DE BENS PATRIMONIAIS E REAVALIAÇÃO</t>
  </si>
  <si>
    <t>Vlr. Reavaliado</t>
  </si>
  <si>
    <t>APARELHOS E UTENSILIOS DOMESTICOS</t>
  </si>
  <si>
    <t>MAQUINAS E UTENSILIOS DE ESCRITORIO</t>
  </si>
  <si>
    <t>MOBILIARIO EM GERAL</t>
  </si>
  <si>
    <t xml:space="preserve">EQUIPAMENTOS DE PROCESSAMENTO DE DADOS </t>
  </si>
  <si>
    <t xml:space="preserve"> VEICULOS EM GERAL </t>
  </si>
  <si>
    <t>TOTAL</t>
  </si>
  <si>
    <t>TOTAL GERAL</t>
  </si>
  <si>
    <t>IMÓVEL</t>
  </si>
  <si>
    <t>Depreciação 2015</t>
  </si>
  <si>
    <t>IMPRESSORA MULTIFUNCIONAL HP 2136</t>
  </si>
  <si>
    <t>FRAGMENTADORA DE PAPEL</t>
  </si>
  <si>
    <t>AR CONDICIONADO  EVAP. LG NEW - COND. LG NEW</t>
  </si>
  <si>
    <t>APARELHOS E EQUIPAMENTOS GERAIS</t>
  </si>
  <si>
    <t>MULTIFUNCIONAL BROTHER D-1617W</t>
  </si>
  <si>
    <t>NOTEBOOK ACER ALPHA SWITCH 12" 128 SSD</t>
  </si>
  <si>
    <t>NOBREAK NHS 1400 VA BIVOLT</t>
  </si>
  <si>
    <t>MULTIFUNCIONAL LASERJET COLOR HP M176N MFP PRO</t>
  </si>
  <si>
    <t>PROJETOR MULTIMIDIA ACER X117 3600 LUMENS</t>
  </si>
  <si>
    <t>RELOGIO DE PONTO</t>
  </si>
  <si>
    <t>528/300</t>
  </si>
  <si>
    <t>NÃO IDENTIFICADO</t>
  </si>
  <si>
    <t>MESA REUNIÃO 25 MM</t>
  </si>
  <si>
    <t>CADEIRA GIRATÓRIA DIRETOR C/ SIST RELAX. ESPUM.</t>
  </si>
  <si>
    <t>CADEIRA FIXA PES EM S - EST ACO 7/8 - S/BR - ESP INJ SKY</t>
  </si>
  <si>
    <t>CADEIRA ALTA GIRATÓRIA SKY C/ BR BACK SYSTEM</t>
  </si>
  <si>
    <t>FALTA IDENTIFICAR</t>
  </si>
  <si>
    <t>Deprec. 10%/12 a.m.</t>
  </si>
  <si>
    <t>Deprec. 20%/12 a.m.</t>
  </si>
  <si>
    <t>Deprec. 15/12 a.m.</t>
  </si>
  <si>
    <t>Depreciação 2016</t>
  </si>
  <si>
    <t>Depreciação 2017</t>
  </si>
  <si>
    <t>Base</t>
  </si>
  <si>
    <t>00/00/0000</t>
  </si>
  <si>
    <t>Patrimonio</t>
  </si>
  <si>
    <t>APARELHOS E EQUIPAMENTOS GERAIS</t>
  </si>
  <si>
    <t>Vitória, ES, 31 de dezembro de 2018</t>
  </si>
  <si>
    <t>MÓDULO C/ ESCANINHOS 150cm X 240cm</t>
  </si>
  <si>
    <t>MULTIFUNCIONAL MAXX TINTA PIXMA CANON G3110</t>
  </si>
  <si>
    <t>Depreciação 2018</t>
  </si>
  <si>
    <t xml:space="preserve">RENAUT SANDERO EXPRESSION 1.6, ANO 2019/20, </t>
  </si>
  <si>
    <t>CADEIRA EXEC. BACK SYSTEM C/BRAÇOS REGUL. FRISOKAR</t>
  </si>
  <si>
    <t>Depreciação 2019</t>
  </si>
  <si>
    <t>DEPRECIADO</t>
  </si>
  <si>
    <t>EVAPORADORA GREE HW 9K 220/1 F ECO GARDE</t>
  </si>
  <si>
    <t>CONDENSADORA GREE HW 9K 220/1 F ECO GARDE</t>
  </si>
  <si>
    <t>EVAPORADORA GREE HW 24K 220/1 F ECO GARDE</t>
  </si>
  <si>
    <t>CONDENSADORA GREE HW 24K 220/1 F ECO GARDE</t>
  </si>
  <si>
    <t>Depreciação 2020</t>
  </si>
  <si>
    <t>Depreciação 2021</t>
  </si>
  <si>
    <t>Dep. 2022</t>
  </si>
  <si>
    <t>ATÉ 2021</t>
  </si>
  <si>
    <t>TABLET SAMSUNG GALAXY TAB S6 LITE LTE</t>
  </si>
  <si>
    <t>Doação</t>
  </si>
  <si>
    <t>SERVIDOR DELL POWER EDGE R710</t>
  </si>
  <si>
    <t>-</t>
  </si>
  <si>
    <t>REGISTRADOR ELETRONICO DE PONTO (REP)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</si>
</sst>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14" fontId="8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0" fillId="0" borderId="1" xfId="1" applyFont="1" applyBorder="1"/>
    <xf numFmtId="164" fontId="3" fillId="0" borderId="1" xfId="1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164" fontId="8" fillId="0" borderId="1" xfId="1" applyFont="1" applyBorder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4" fontId="0" fillId="0" borderId="1" xfId="1" applyFont="1" applyFill="1" applyBorder="1"/>
    <xf numFmtId="0" fontId="7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0" borderId="0" xfId="1" applyFont="1" applyBorder="1"/>
    <xf numFmtId="165" fontId="0" fillId="0" borderId="0" xfId="3" applyFont="1" applyAlignment="1">
      <alignment wrapText="1"/>
    </xf>
    <xf numFmtId="165" fontId="5" fillId="0" borderId="0" xfId="3" applyFont="1" applyFill="1" applyBorder="1" applyAlignment="1">
      <alignment horizontal="left"/>
    </xf>
    <xf numFmtId="165" fontId="5" fillId="0" borderId="0" xfId="3" applyFont="1" applyFill="1" applyBorder="1" applyAlignment="1"/>
    <xf numFmtId="0" fontId="5" fillId="0" borderId="4" xfId="0" applyFont="1" applyBorder="1" applyAlignment="1">
      <alignment horizontal="center" vertical="justify"/>
    </xf>
    <xf numFmtId="0" fontId="6" fillId="0" borderId="4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0" fillId="0" borderId="0" xfId="0" applyAlignment="1">
      <alignment horizontal="center" vertical="justify"/>
    </xf>
    <xf numFmtId="0" fontId="5" fillId="0" borderId="4" xfId="0" applyFont="1" applyBorder="1" applyAlignment="1">
      <alignment horizontal="left" vertical="justify"/>
    </xf>
    <xf numFmtId="0" fontId="8" fillId="0" borderId="1" xfId="0" applyFont="1" applyBorder="1"/>
    <xf numFmtId="164" fontId="0" fillId="0" borderId="0" xfId="0" applyNumberFormat="1"/>
    <xf numFmtId="165" fontId="3" fillId="0" borderId="5" xfId="3" applyFont="1" applyBorder="1" applyAlignment="1">
      <alignment horizontal="center" vertical="justify"/>
    </xf>
    <xf numFmtId="165" fontId="8" fillId="0" borderId="2" xfId="3" applyFont="1" applyBorder="1"/>
    <xf numFmtId="165" fontId="8" fillId="0" borderId="2" xfId="3" applyFont="1" applyFill="1" applyBorder="1"/>
    <xf numFmtId="165" fontId="8" fillId="0" borderId="1" xfId="3" applyFont="1" applyBorder="1"/>
    <xf numFmtId="165" fontId="3" fillId="0" borderId="0" xfId="3" applyFont="1" applyBorder="1"/>
    <xf numFmtId="165" fontId="8" fillId="0" borderId="0" xfId="3" applyFont="1"/>
    <xf numFmtId="0" fontId="7" fillId="0" borderId="6" xfId="0" applyFont="1" applyBorder="1" applyAlignment="1">
      <alignment horizontal="center"/>
    </xf>
    <xf numFmtId="0" fontId="5" fillId="0" borderId="6" xfId="0" applyFont="1" applyBorder="1"/>
    <xf numFmtId="14" fontId="8" fillId="0" borderId="6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14" fontId="8" fillId="0" borderId="9" xfId="0" applyNumberFormat="1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justify"/>
    </xf>
    <xf numFmtId="165" fontId="3" fillId="0" borderId="8" xfId="3" applyFont="1" applyBorder="1"/>
    <xf numFmtId="165" fontId="8" fillId="0" borderId="4" xfId="3" applyFont="1" applyBorder="1"/>
    <xf numFmtId="165" fontId="8" fillId="0" borderId="11" xfId="3" applyFont="1" applyBorder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3" fillId="0" borderId="0" xfId="0" applyNumberFormat="1" applyFont="1"/>
    <xf numFmtId="164" fontId="7" fillId="0" borderId="0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64" fontId="0" fillId="0" borderId="8" xfId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64" fontId="3" fillId="0" borderId="13" xfId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5" fillId="0" borderId="8" xfId="0" applyFont="1" applyFill="1" applyBorder="1"/>
    <xf numFmtId="4" fontId="8" fillId="0" borderId="0" xfId="0" applyNumberFormat="1" applyFont="1"/>
    <xf numFmtId="164" fontId="3" fillId="0" borderId="1" xfId="2" applyFont="1" applyBorder="1"/>
    <xf numFmtId="164" fontId="8" fillId="0" borderId="2" xfId="2" applyFont="1" applyFill="1" applyBorder="1"/>
    <xf numFmtId="0" fontId="7" fillId="0" borderId="0" xfId="0" applyFont="1"/>
    <xf numFmtId="43" fontId="0" fillId="0" borderId="0" xfId="0" applyNumberFormat="1"/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7" fillId="0" borderId="3" xfId="0" applyNumberFormat="1" applyFont="1" applyFill="1" applyBorder="1" applyAlignment="1"/>
    <xf numFmtId="164" fontId="8" fillId="0" borderId="1" xfId="2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164" fontId="15" fillId="0" borderId="2" xfId="2" applyFont="1" applyFill="1" applyBorder="1"/>
    <xf numFmtId="0" fontId="7" fillId="0" borderId="2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" fontId="7" fillId="0" borderId="11" xfId="0" applyNumberFormat="1" applyFont="1" applyFill="1" applyBorder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0" borderId="1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4" fontId="8" fillId="0" borderId="11" xfId="0" applyNumberFormat="1" applyFont="1" applyBorder="1" applyAlignment="1">
      <alignment horizontal="center"/>
    </xf>
    <xf numFmtId="164" fontId="3" fillId="0" borderId="1" xfId="2" applyFont="1" applyFill="1" applyBorder="1"/>
    <xf numFmtId="0" fontId="3" fillId="0" borderId="0" xfId="0" applyFont="1" applyFill="1"/>
    <xf numFmtId="0" fontId="3" fillId="0" borderId="0" xfId="0" applyFont="1"/>
    <xf numFmtId="0" fontId="5" fillId="0" borderId="8" xfId="0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165" fontId="8" fillId="0" borderId="7" xfId="3" applyFont="1" applyBorder="1"/>
    <xf numFmtId="164" fontId="3" fillId="0" borderId="14" xfId="2" applyFont="1" applyFill="1" applyBorder="1"/>
    <xf numFmtId="164" fontId="3" fillId="0" borderId="15" xfId="2" applyFont="1" applyFill="1" applyBorder="1"/>
    <xf numFmtId="0" fontId="0" fillId="0" borderId="3" xfId="0" applyBorder="1"/>
    <xf numFmtId="164" fontId="8" fillId="0" borderId="7" xfId="2" applyFont="1" applyFill="1" applyBorder="1"/>
    <xf numFmtId="14" fontId="3" fillId="0" borderId="16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3" fillId="0" borderId="16" xfId="0" applyNumberFormat="1" applyFont="1" applyBorder="1" applyAlignment="1">
      <alignment horizontal="center"/>
    </xf>
    <xf numFmtId="0" fontId="0" fillId="0" borderId="0" xfId="0" applyBorder="1"/>
    <xf numFmtId="164" fontId="3" fillId="0" borderId="15" xfId="0" applyNumberFormat="1" applyFont="1" applyFill="1" applyBorder="1"/>
    <xf numFmtId="0" fontId="8" fillId="0" borderId="2" xfId="0" applyFont="1" applyFill="1" applyBorder="1" applyAlignment="1">
      <alignment horizontal="center"/>
    </xf>
    <xf numFmtId="165" fontId="8" fillId="0" borderId="6" xfId="3" applyFont="1" applyBorder="1"/>
    <xf numFmtId="164" fontId="3" fillId="0" borderId="16" xfId="0" applyNumberFormat="1" applyFont="1" applyFill="1" applyBorder="1"/>
    <xf numFmtId="4" fontId="3" fillId="0" borderId="14" xfId="0" applyNumberFormat="1" applyFont="1" applyBorder="1"/>
    <xf numFmtId="164" fontId="3" fillId="0" borderId="0" xfId="0" applyNumberFormat="1" applyFont="1" applyFill="1" applyBorder="1"/>
    <xf numFmtId="164" fontId="3" fillId="0" borderId="17" xfId="0" applyNumberFormat="1" applyFont="1" applyFill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164" fontId="7" fillId="0" borderId="0" xfId="0" applyNumberFormat="1" applyFont="1"/>
    <xf numFmtId="164" fontId="0" fillId="0" borderId="18" xfId="1" applyFont="1" applyBorder="1" applyAlignment="1">
      <alignment horizontal="center" vertical="center"/>
    </xf>
    <xf numFmtId="164" fontId="0" fillId="0" borderId="19" xfId="1" applyFont="1" applyBorder="1" applyAlignment="1">
      <alignment horizontal="center" vertical="center"/>
    </xf>
    <xf numFmtId="164" fontId="7" fillId="0" borderId="19" xfId="1" applyFont="1" applyBorder="1" applyAlignment="1">
      <alignment horizontal="center" vertical="center"/>
    </xf>
    <xf numFmtId="43" fontId="3" fillId="0" borderId="0" xfId="0" applyNumberFormat="1" applyFont="1" applyFill="1"/>
    <xf numFmtId="0" fontId="0" fillId="0" borderId="0" xfId="0" applyFill="1"/>
    <xf numFmtId="43" fontId="3" fillId="0" borderId="0" xfId="0" applyNumberFormat="1" applyFont="1" applyFill="1" applyBorder="1"/>
    <xf numFmtId="43" fontId="3" fillId="0" borderId="20" xfId="0" applyNumberFormat="1" applyFont="1" applyFill="1" applyBorder="1"/>
    <xf numFmtId="164" fontId="3" fillId="0" borderId="19" xfId="1" applyFont="1" applyBorder="1" applyAlignment="1">
      <alignment horizontal="center" vertical="center"/>
    </xf>
    <xf numFmtId="164" fontId="0" fillId="0" borderId="21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165" fontId="18" fillId="0" borderId="0" xfId="3" applyFont="1" applyBorder="1"/>
    <xf numFmtId="17" fontId="7" fillId="0" borderId="0" xfId="0" applyNumberFormat="1" applyFont="1"/>
    <xf numFmtId="165" fontId="14" fillId="0" borderId="0" xfId="3" applyFont="1" applyAlignment="1">
      <alignment horizontal="center" vertical="center"/>
    </xf>
    <xf numFmtId="165" fontId="14" fillId="0" borderId="0" xfId="3" applyFont="1"/>
    <xf numFmtId="165" fontId="14" fillId="0" borderId="0" xfId="3" applyFont="1" applyAlignment="1">
      <alignment horizontal="left" vertical="center"/>
    </xf>
    <xf numFmtId="0" fontId="0" fillId="0" borderId="22" xfId="0" applyBorder="1" applyAlignment="1">
      <alignment horizontal="left" vertical="center"/>
    </xf>
    <xf numFmtId="164" fontId="0" fillId="0" borderId="22" xfId="1" applyFont="1" applyBorder="1" applyAlignment="1">
      <alignment horizontal="center" vertical="center"/>
    </xf>
    <xf numFmtId="164" fontId="7" fillId="0" borderId="0" xfId="1" applyFont="1" applyFill="1" applyBorder="1"/>
    <xf numFmtId="0" fontId="3" fillId="0" borderId="23" xfId="0" applyFont="1" applyBorder="1" applyAlignment="1">
      <alignment horizontal="left" vertical="center"/>
    </xf>
    <xf numFmtId="164" fontId="3" fillId="0" borderId="23" xfId="1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5" fillId="0" borderId="24" xfId="0" applyFont="1" applyBorder="1"/>
    <xf numFmtId="0" fontId="5" fillId="0" borderId="24" xfId="0" applyFont="1" applyBorder="1" applyAlignment="1">
      <alignment horizontal="center"/>
    </xf>
    <xf numFmtId="14" fontId="8" fillId="0" borderId="24" xfId="0" applyNumberFormat="1" applyFont="1" applyBorder="1" applyAlignment="1">
      <alignment horizontal="center"/>
    </xf>
    <xf numFmtId="165" fontId="8" fillId="0" borderId="25" xfId="3" applyFont="1" applyBorder="1"/>
    <xf numFmtId="164" fontId="0" fillId="0" borderId="24" xfId="1" applyFont="1" applyBorder="1"/>
    <xf numFmtId="0" fontId="5" fillId="0" borderId="26" xfId="0" applyFont="1" applyFill="1" applyBorder="1"/>
    <xf numFmtId="0" fontId="7" fillId="0" borderId="26" xfId="0" applyFont="1" applyBorder="1" applyAlignment="1">
      <alignment horizontal="center"/>
    </xf>
    <xf numFmtId="0" fontId="5" fillId="0" borderId="26" xfId="0" applyFont="1" applyBorder="1"/>
    <xf numFmtId="0" fontId="5" fillId="0" borderId="26" xfId="0" applyFont="1" applyBorder="1" applyAlignment="1">
      <alignment horizontal="center"/>
    </xf>
    <xf numFmtId="165" fontId="8" fillId="0" borderId="12" xfId="3" applyFont="1" applyBorder="1"/>
    <xf numFmtId="164" fontId="0" fillId="0" borderId="26" xfId="1" applyFont="1" applyBorder="1"/>
    <xf numFmtId="0" fontId="7" fillId="0" borderId="1" xfId="0" applyFont="1" applyBorder="1"/>
    <xf numFmtId="17" fontId="3" fillId="0" borderId="0" xfId="0" applyNumberFormat="1" applyFont="1"/>
    <xf numFmtId="164" fontId="7" fillId="0" borderId="0" xfId="1" applyFont="1" applyAlignment="1">
      <alignment horizontal="left" vertical="center"/>
    </xf>
    <xf numFmtId="43" fontId="3" fillId="0" borderId="0" xfId="0" applyNumberFormat="1" applyFont="1"/>
    <xf numFmtId="0" fontId="6" fillId="0" borderId="0" xfId="0" applyFont="1" applyBorder="1" applyAlignment="1">
      <alignment horizontal="center"/>
    </xf>
    <xf numFmtId="0" fontId="3" fillId="0" borderId="0" xfId="0" applyFont="1" applyFill="1" applyBorder="1"/>
    <xf numFmtId="164" fontId="3" fillId="0" borderId="0" xfId="2" applyFont="1" applyFill="1" applyBorder="1"/>
    <xf numFmtId="164" fontId="3" fillId="0" borderId="0" xfId="1" applyFont="1" applyFill="1" applyBorder="1"/>
    <xf numFmtId="164" fontId="17" fillId="0" borderId="0" xfId="2" applyFont="1" applyFill="1" applyBorder="1"/>
    <xf numFmtId="9" fontId="3" fillId="0" borderId="0" xfId="0" applyNumberFormat="1" applyFont="1" applyFill="1" applyBorder="1" applyAlignment="1"/>
    <xf numFmtId="9" fontId="3" fillId="0" borderId="0" xfId="0" applyNumberFormat="1" applyFont="1" applyFill="1"/>
    <xf numFmtId="9" fontId="3" fillId="0" borderId="0" xfId="4" applyFont="1" applyFill="1" applyBorder="1"/>
    <xf numFmtId="9" fontId="3" fillId="0" borderId="0" xfId="0" applyNumberFormat="1" applyFont="1" applyFill="1" applyBorder="1"/>
    <xf numFmtId="165" fontId="0" fillId="0" borderId="0" xfId="3" applyFont="1"/>
    <xf numFmtId="165" fontId="7" fillId="0" borderId="0" xfId="3" applyFont="1"/>
    <xf numFmtId="165" fontId="0" fillId="0" borderId="0" xfId="3" applyFont="1" applyAlignment="1">
      <alignment horizontal="center" vertical="justify"/>
    </xf>
    <xf numFmtId="9" fontId="3" fillId="0" borderId="0" xfId="4" applyFont="1"/>
    <xf numFmtId="14" fontId="7" fillId="0" borderId="1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 vertical="center"/>
    </xf>
    <xf numFmtId="0" fontId="3" fillId="0" borderId="28" xfId="0" applyFont="1" applyFill="1" applyBorder="1"/>
    <xf numFmtId="0" fontId="3" fillId="0" borderId="29" xfId="0" applyFont="1" applyFill="1" applyBorder="1" applyAlignment="1"/>
    <xf numFmtId="164" fontId="3" fillId="0" borderId="28" xfId="2" applyFont="1" applyFill="1" applyBorder="1"/>
    <xf numFmtId="164" fontId="3" fillId="0" borderId="28" xfId="1" applyFont="1" applyFill="1" applyBorder="1"/>
    <xf numFmtId="164" fontId="3" fillId="0" borderId="30" xfId="1" applyFont="1" applyFill="1" applyBorder="1"/>
    <xf numFmtId="164" fontId="3" fillId="0" borderId="31" xfId="2" applyFont="1" applyFill="1" applyBorder="1"/>
    <xf numFmtId="0" fontId="3" fillId="0" borderId="19" xfId="0" applyFont="1" applyFill="1" applyBorder="1"/>
    <xf numFmtId="164" fontId="17" fillId="0" borderId="28" xfId="2" applyFont="1" applyFill="1" applyBorder="1"/>
    <xf numFmtId="164" fontId="3" fillId="0" borderId="30" xfId="2" applyFont="1" applyFill="1" applyBorder="1"/>
    <xf numFmtId="164" fontId="3" fillId="0" borderId="28" xfId="1" applyFont="1" applyBorder="1"/>
    <xf numFmtId="164" fontId="3" fillId="0" borderId="31" xfId="0" applyNumberFormat="1" applyFont="1" applyFill="1" applyBorder="1" applyAlignment="1">
      <alignment horizontal="center"/>
    </xf>
    <xf numFmtId="164" fontId="3" fillId="0" borderId="31" xfId="0" applyNumberFormat="1" applyFont="1" applyFill="1" applyBorder="1"/>
    <xf numFmtId="43" fontId="3" fillId="0" borderId="19" xfId="0" applyNumberFormat="1" applyFont="1" applyFill="1" applyBorder="1"/>
    <xf numFmtId="164" fontId="3" fillId="0" borderId="19" xfId="0" applyNumberFormat="1" applyFont="1" applyFill="1" applyBorder="1"/>
    <xf numFmtId="164" fontId="3" fillId="0" borderId="31" xfId="1" applyFont="1" applyFill="1" applyBorder="1"/>
    <xf numFmtId="0" fontId="0" fillId="0" borderId="19" xfId="0" applyFill="1" applyBorder="1"/>
    <xf numFmtId="17" fontId="0" fillId="0" borderId="0" xfId="0" applyNumberFormat="1"/>
    <xf numFmtId="10" fontId="3" fillId="0" borderId="0" xfId="4" applyNumberFormat="1" applyFont="1"/>
    <xf numFmtId="0" fontId="3" fillId="0" borderId="0" xfId="0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0" fillId="0" borderId="0" xfId="0" applyFill="1" applyBorder="1"/>
    <xf numFmtId="165" fontId="0" fillId="0" borderId="0" xfId="3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4" fontId="8" fillId="0" borderId="0" xfId="0" applyNumberFormat="1" applyFont="1" applyBorder="1"/>
    <xf numFmtId="43" fontId="0" fillId="0" borderId="0" xfId="0" applyNumberFormat="1" applyFill="1" applyBorder="1"/>
    <xf numFmtId="0" fontId="2" fillId="0" borderId="0" xfId="0" applyFont="1" applyBorder="1"/>
    <xf numFmtId="0" fontId="0" fillId="0" borderId="13" xfId="0" applyBorder="1" applyAlignment="1">
      <alignment horizontal="left" vertical="center"/>
    </xf>
    <xf numFmtId="0" fontId="20" fillId="0" borderId="0" xfId="0" applyFont="1"/>
    <xf numFmtId="10" fontId="21" fillId="0" borderId="0" xfId="4" applyNumberFormat="1" applyFont="1"/>
    <xf numFmtId="0" fontId="20" fillId="0" borderId="0" xfId="0" applyFont="1" applyAlignment="1">
      <alignment horizontal="center" vertical="justify"/>
    </xf>
    <xf numFmtId="0" fontId="20" fillId="0" borderId="0" xfId="0" applyFont="1" applyBorder="1"/>
    <xf numFmtId="17" fontId="3" fillId="0" borderId="0" xfId="0" applyNumberFormat="1" applyFont="1" applyAlignment="1">
      <alignment horizontal="center"/>
    </xf>
    <xf numFmtId="2" fontId="0" fillId="0" borderId="0" xfId="0" applyNumberFormat="1"/>
    <xf numFmtId="0" fontId="3" fillId="0" borderId="0" xfId="3" applyNumberFormat="1" applyFont="1"/>
    <xf numFmtId="164" fontId="3" fillId="2" borderId="32" xfId="1" applyFont="1" applyFill="1" applyBorder="1" applyAlignment="1">
      <alignment horizontal="center" vertical="center"/>
    </xf>
    <xf numFmtId="0" fontId="1" fillId="0" borderId="0" xfId="0" applyFont="1"/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64" fontId="8" fillId="2" borderId="2" xfId="2" applyFont="1" applyFill="1" applyBorder="1"/>
    <xf numFmtId="164" fontId="3" fillId="2" borderId="28" xfId="2" applyFont="1" applyFill="1" applyBorder="1"/>
    <xf numFmtId="164" fontId="3" fillId="2" borderId="0" xfId="2" applyFont="1" applyFill="1" applyBorder="1"/>
    <xf numFmtId="165" fontId="0" fillId="2" borderId="0" xfId="3" applyFont="1" applyFill="1"/>
    <xf numFmtId="2" fontId="0" fillId="2" borderId="0" xfId="0" applyNumberFormat="1" applyFill="1"/>
    <xf numFmtId="43" fontId="0" fillId="2" borderId="0" xfId="0" applyNumberFormat="1" applyFill="1"/>
    <xf numFmtId="10" fontId="21" fillId="2" borderId="0" xfId="4" applyNumberFormat="1" applyFont="1" applyFill="1"/>
    <xf numFmtId="0" fontId="0" fillId="2" borderId="0" xfId="0" applyFill="1"/>
    <xf numFmtId="164" fontId="8" fillId="2" borderId="7" xfId="2" applyFont="1" applyFill="1" applyBorder="1"/>
    <xf numFmtId="164" fontId="3" fillId="2" borderId="30" xfId="2" applyFont="1" applyFill="1" applyBorder="1"/>
    <xf numFmtId="164" fontId="17" fillId="2" borderId="0" xfId="2" applyFont="1" applyFill="1" applyBorder="1"/>
    <xf numFmtId="165" fontId="8" fillId="2" borderId="1" xfId="3" applyFont="1" applyFill="1" applyBorder="1"/>
    <xf numFmtId="164" fontId="3" fillId="2" borderId="28" xfId="1" applyFont="1" applyFill="1" applyBorder="1"/>
    <xf numFmtId="165" fontId="7" fillId="2" borderId="0" xfId="3" applyFont="1" applyFill="1"/>
    <xf numFmtId="43" fontId="0" fillId="2" borderId="0" xfId="0" applyNumberFormat="1" applyFill="1" applyAlignment="1">
      <alignment horizontal="center" vertical="center"/>
    </xf>
    <xf numFmtId="165" fontId="0" fillId="0" borderId="0" xfId="3" applyFont="1" applyFill="1"/>
    <xf numFmtId="2" fontId="0" fillId="0" borderId="0" xfId="0" applyNumberFormat="1" applyFill="1"/>
    <xf numFmtId="43" fontId="0" fillId="0" borderId="0" xfId="0" applyNumberFormat="1" applyFill="1"/>
    <xf numFmtId="10" fontId="21" fillId="0" borderId="0" xfId="4" applyNumberFormat="1" applyFont="1" applyFill="1"/>
    <xf numFmtId="164" fontId="3" fillId="2" borderId="31" xfId="2" applyFont="1" applyFill="1" applyBorder="1"/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64" fontId="1" fillId="0" borderId="2" xfId="2" applyFont="1" applyFill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5" fontId="1" fillId="0" borderId="1" xfId="3" applyFont="1" applyBorder="1"/>
    <xf numFmtId="164" fontId="3" fillId="2" borderId="31" xfId="0" applyNumberFormat="1" applyFont="1" applyFill="1" applyBorder="1"/>
    <xf numFmtId="164" fontId="3" fillId="2" borderId="31" xfId="0" applyNumberFormat="1" applyFont="1" applyFill="1" applyBorder="1" applyAlignment="1">
      <alignment horizontal="center"/>
    </xf>
    <xf numFmtId="165" fontId="1" fillId="0" borderId="0" xfId="3" applyFont="1"/>
    <xf numFmtId="165" fontId="0" fillId="3" borderId="0" xfId="3" applyFont="1" applyFill="1"/>
    <xf numFmtId="164" fontId="3" fillId="3" borderId="0" xfId="2" applyFont="1" applyFill="1" applyBorder="1"/>
    <xf numFmtId="0" fontId="6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5" fontId="0" fillId="3" borderId="0" xfId="3" applyFont="1" applyFill="1" applyAlignment="1">
      <alignment horizontal="center"/>
    </xf>
    <xf numFmtId="2" fontId="0" fillId="0" borderId="0" xfId="0" quotePrefix="1" applyNumberFormat="1"/>
    <xf numFmtId="0" fontId="8" fillId="0" borderId="5" xfId="0" applyFont="1" applyFill="1" applyBorder="1"/>
    <xf numFmtId="0" fontId="8" fillId="0" borderId="13" xfId="0" applyFont="1" applyFill="1" applyBorder="1"/>
    <xf numFmtId="0" fontId="8" fillId="0" borderId="5" xfId="0" applyFont="1" applyFill="1" applyBorder="1" applyAlignment="1">
      <alignment horizontal="center"/>
    </xf>
    <xf numFmtId="164" fontId="3" fillId="0" borderId="33" xfId="0" applyNumberFormat="1" applyFont="1" applyFill="1" applyBorder="1"/>
    <xf numFmtId="164" fontId="3" fillId="2" borderId="34" xfId="0" applyNumberFormat="1" applyFont="1" applyFill="1" applyBorder="1"/>
    <xf numFmtId="164" fontId="3" fillId="0" borderId="1" xfId="1" applyFont="1" applyFill="1" applyBorder="1"/>
    <xf numFmtId="165" fontId="0" fillId="3" borderId="0" xfId="3" applyFont="1" applyFill="1" applyAlignment="1">
      <alignment horizontal="center" vertical="center"/>
    </xf>
    <xf numFmtId="165" fontId="7" fillId="0" borderId="0" xfId="3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 vertical="justify"/>
    </xf>
    <xf numFmtId="0" fontId="7" fillId="0" borderId="5" xfId="0" applyFont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64" fontId="8" fillId="0" borderId="35" xfId="2" applyFont="1" applyFill="1" applyBorder="1"/>
    <xf numFmtId="164" fontId="3" fillId="0" borderId="12" xfId="1" applyFont="1" applyFill="1" applyBorder="1"/>
    <xf numFmtId="0" fontId="7" fillId="0" borderId="8" xfId="0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65" fontId="8" fillId="0" borderId="0" xfId="3" applyFont="1" applyBorder="1"/>
    <xf numFmtId="164" fontId="3" fillId="0" borderId="12" xfId="1" applyFont="1" applyBorder="1"/>
  </cellXfs>
  <cellStyles count="5">
    <cellStyle name="Moeda" xfId="1" builtinId="4"/>
    <cellStyle name="Moeda 2" xfId="2"/>
    <cellStyle name="Normal" xfId="0" builtinId="0"/>
    <cellStyle name="Porcentagem" xfId="4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7"/>
  <sheetViews>
    <sheetView zoomScale="130" zoomScaleNormal="130" zoomScaleSheetLayoutView="85" workbookViewId="0">
      <pane ySplit="2" topLeftCell="A285" activePane="bottomLeft" state="frozen"/>
      <selection pane="bottomLeft" activeCell="B312" sqref="B312:F312"/>
    </sheetView>
  </sheetViews>
  <sheetFormatPr defaultRowHeight="12.75" x14ac:dyDescent="0.2"/>
  <cols>
    <col min="1" max="1" width="4.85546875" style="6" customWidth="1"/>
    <col min="2" max="2" width="61.5703125" style="6" customWidth="1"/>
    <col min="3" max="3" width="9.85546875" style="6" customWidth="1"/>
    <col min="4" max="4" width="14.7109375" style="5" customWidth="1"/>
    <col min="5" max="5" width="11.28515625" style="48" customWidth="1"/>
    <col min="6" max="6" width="19.28515625" customWidth="1"/>
    <col min="7" max="7" width="16.140625" customWidth="1"/>
    <col min="8" max="8" width="9.140625" style="65"/>
  </cols>
  <sheetData>
    <row r="1" spans="1:8" ht="24" customHeight="1" thickBot="1" x14ac:dyDescent="0.25">
      <c r="A1" s="281" t="s">
        <v>129</v>
      </c>
      <c r="B1" s="282"/>
      <c r="C1" s="282"/>
      <c r="D1" s="282"/>
      <c r="E1" s="282"/>
      <c r="F1" s="283"/>
    </row>
    <row r="2" spans="1:8" s="39" customFormat="1" ht="25.5" customHeight="1" x14ac:dyDescent="0.2">
      <c r="A2" s="37" t="s">
        <v>1</v>
      </c>
      <c r="B2" s="37" t="s">
        <v>0</v>
      </c>
      <c r="C2" s="37" t="s">
        <v>142</v>
      </c>
      <c r="D2" s="38" t="s">
        <v>141</v>
      </c>
      <c r="E2" s="43" t="s">
        <v>127</v>
      </c>
      <c r="F2" s="38" t="s">
        <v>128</v>
      </c>
      <c r="H2" s="65"/>
    </row>
    <row r="3" spans="1:8" s="39" customFormat="1" ht="15.75" customHeight="1" x14ac:dyDescent="0.2">
      <c r="A3" s="36"/>
      <c r="B3" s="40" t="s">
        <v>133</v>
      </c>
      <c r="C3" s="37"/>
      <c r="D3" s="38"/>
      <c r="E3" s="44">
        <v>352663.9</v>
      </c>
      <c r="F3" s="17">
        <v>2285000</v>
      </c>
      <c r="H3" s="65"/>
    </row>
    <row r="4" spans="1:8" x14ac:dyDescent="0.2">
      <c r="A4" s="8">
        <v>1</v>
      </c>
      <c r="B4" s="9" t="s">
        <v>42</v>
      </c>
      <c r="C4" s="7">
        <v>0</v>
      </c>
      <c r="D4" s="10">
        <v>33553</v>
      </c>
      <c r="E4" s="44">
        <v>128</v>
      </c>
      <c r="F4" s="17">
        <f t="shared" ref="F4:F33" si="0">E4*60%</f>
        <v>76.8</v>
      </c>
    </row>
    <row r="5" spans="1:8" x14ac:dyDescent="0.2">
      <c r="A5" s="8">
        <v>12</v>
      </c>
      <c r="B5" s="9" t="s">
        <v>35</v>
      </c>
      <c r="C5" s="7">
        <v>0</v>
      </c>
      <c r="D5" s="10">
        <v>34335</v>
      </c>
      <c r="E5" s="44">
        <v>75</v>
      </c>
      <c r="F5" s="17">
        <f t="shared" si="0"/>
        <v>45</v>
      </c>
    </row>
    <row r="6" spans="1:8" x14ac:dyDescent="0.2">
      <c r="A6" s="8">
        <v>13</v>
      </c>
      <c r="B6" s="9" t="s">
        <v>9</v>
      </c>
      <c r="C6" s="7">
        <v>0</v>
      </c>
      <c r="D6" s="10">
        <v>34335</v>
      </c>
      <c r="E6" s="44">
        <v>125</v>
      </c>
      <c r="F6" s="17">
        <f t="shared" si="0"/>
        <v>75</v>
      </c>
    </row>
    <row r="7" spans="1:8" x14ac:dyDescent="0.2">
      <c r="A7" s="8">
        <v>14</v>
      </c>
      <c r="B7" s="9" t="s">
        <v>23</v>
      </c>
      <c r="C7" s="7">
        <v>0</v>
      </c>
      <c r="D7" s="10">
        <v>34335</v>
      </c>
      <c r="E7" s="44">
        <v>250</v>
      </c>
      <c r="F7" s="17">
        <f t="shared" si="0"/>
        <v>150</v>
      </c>
    </row>
    <row r="8" spans="1:8" x14ac:dyDescent="0.2">
      <c r="A8" s="8">
        <v>16</v>
      </c>
      <c r="B8" s="9" t="s">
        <v>24</v>
      </c>
      <c r="C8" s="7">
        <v>0</v>
      </c>
      <c r="D8" s="10">
        <v>34486</v>
      </c>
      <c r="E8" s="44">
        <v>120</v>
      </c>
      <c r="F8" s="17">
        <f t="shared" si="0"/>
        <v>72</v>
      </c>
    </row>
    <row r="9" spans="1:8" x14ac:dyDescent="0.2">
      <c r="A9" s="8">
        <v>17</v>
      </c>
      <c r="B9" s="9" t="s">
        <v>47</v>
      </c>
      <c r="C9" s="7">
        <v>0</v>
      </c>
      <c r="D9" s="10">
        <v>34486</v>
      </c>
      <c r="E9" s="44">
        <v>135</v>
      </c>
      <c r="F9" s="17">
        <f t="shared" si="0"/>
        <v>81</v>
      </c>
    </row>
    <row r="10" spans="1:8" x14ac:dyDescent="0.2">
      <c r="A10" s="8">
        <v>26</v>
      </c>
      <c r="B10" s="9" t="s">
        <v>23</v>
      </c>
      <c r="C10" s="7">
        <v>0</v>
      </c>
      <c r="D10" s="10">
        <v>31691</v>
      </c>
      <c r="E10" s="44">
        <v>150</v>
      </c>
      <c r="F10" s="17">
        <f t="shared" si="0"/>
        <v>90</v>
      </c>
    </row>
    <row r="11" spans="1:8" x14ac:dyDescent="0.2">
      <c r="A11" s="23">
        <v>27</v>
      </c>
      <c r="B11" s="24" t="s">
        <v>23</v>
      </c>
      <c r="C11" s="25">
        <v>0</v>
      </c>
      <c r="D11" s="26">
        <v>31691</v>
      </c>
      <c r="E11" s="45">
        <v>150</v>
      </c>
      <c r="F11" s="17">
        <f t="shared" si="0"/>
        <v>90</v>
      </c>
    </row>
    <row r="12" spans="1:8" x14ac:dyDescent="0.2">
      <c r="A12" s="23">
        <v>28</v>
      </c>
      <c r="B12" s="24" t="s">
        <v>23</v>
      </c>
      <c r="C12" s="25">
        <v>415855</v>
      </c>
      <c r="D12" s="26">
        <v>31727</v>
      </c>
      <c r="E12" s="45">
        <v>150</v>
      </c>
      <c r="F12" s="17">
        <f t="shared" si="0"/>
        <v>90</v>
      </c>
    </row>
    <row r="13" spans="1:8" x14ac:dyDescent="0.2">
      <c r="A13" s="23">
        <v>29</v>
      </c>
      <c r="B13" s="24" t="s">
        <v>23</v>
      </c>
      <c r="C13" s="25">
        <v>415855</v>
      </c>
      <c r="D13" s="26">
        <v>31727</v>
      </c>
      <c r="E13" s="45">
        <v>150</v>
      </c>
      <c r="F13" s="17">
        <f t="shared" si="0"/>
        <v>90</v>
      </c>
    </row>
    <row r="14" spans="1:8" x14ac:dyDescent="0.2">
      <c r="A14" s="23">
        <v>36</v>
      </c>
      <c r="B14" s="24" t="s">
        <v>18</v>
      </c>
      <c r="C14" s="25">
        <v>8001</v>
      </c>
      <c r="D14" s="26">
        <v>33968</v>
      </c>
      <c r="E14" s="45">
        <v>75</v>
      </c>
      <c r="F14" s="17">
        <f t="shared" si="0"/>
        <v>45</v>
      </c>
    </row>
    <row r="15" spans="1:8" x14ac:dyDescent="0.2">
      <c r="A15" s="23">
        <v>40</v>
      </c>
      <c r="B15" s="24" t="s">
        <v>20</v>
      </c>
      <c r="C15" s="25">
        <v>8001</v>
      </c>
      <c r="D15" s="26">
        <v>33968</v>
      </c>
      <c r="E15" s="45">
        <v>75</v>
      </c>
      <c r="F15" s="17">
        <f t="shared" si="0"/>
        <v>45</v>
      </c>
    </row>
    <row r="16" spans="1:8" x14ac:dyDescent="0.2">
      <c r="A16" s="23">
        <v>41</v>
      </c>
      <c r="B16" s="24" t="s">
        <v>20</v>
      </c>
      <c r="C16" s="25">
        <v>8001</v>
      </c>
      <c r="D16" s="26">
        <v>33968</v>
      </c>
      <c r="E16" s="45">
        <v>75</v>
      </c>
      <c r="F16" s="17">
        <f t="shared" si="0"/>
        <v>45</v>
      </c>
    </row>
    <row r="17" spans="1:6" x14ac:dyDescent="0.2">
      <c r="A17" s="23">
        <v>43</v>
      </c>
      <c r="B17" s="24" t="s">
        <v>20</v>
      </c>
      <c r="C17" s="25">
        <v>8001</v>
      </c>
      <c r="D17" s="26">
        <v>33968</v>
      </c>
      <c r="E17" s="45">
        <v>75</v>
      </c>
      <c r="F17" s="17">
        <f t="shared" si="0"/>
        <v>45</v>
      </c>
    </row>
    <row r="18" spans="1:6" x14ac:dyDescent="0.2">
      <c r="A18" s="23">
        <v>44</v>
      </c>
      <c r="B18" s="24" t="s">
        <v>20</v>
      </c>
      <c r="C18" s="25">
        <v>0</v>
      </c>
      <c r="D18" s="26">
        <v>34240</v>
      </c>
      <c r="E18" s="45">
        <v>75</v>
      </c>
      <c r="F18" s="17">
        <f t="shared" si="0"/>
        <v>45</v>
      </c>
    </row>
    <row r="19" spans="1:6" x14ac:dyDescent="0.2">
      <c r="A19" s="23">
        <v>45</v>
      </c>
      <c r="B19" s="24" t="s">
        <v>18</v>
      </c>
      <c r="C19" s="25">
        <v>6436</v>
      </c>
      <c r="D19" s="26">
        <v>34240</v>
      </c>
      <c r="E19" s="45">
        <v>75</v>
      </c>
      <c r="F19" s="17">
        <f t="shared" si="0"/>
        <v>45</v>
      </c>
    </row>
    <row r="20" spans="1:6" x14ac:dyDescent="0.2">
      <c r="A20" s="23">
        <v>47</v>
      </c>
      <c r="B20" s="24" t="s">
        <v>20</v>
      </c>
      <c r="C20" s="25">
        <v>6436</v>
      </c>
      <c r="D20" s="26">
        <v>34240</v>
      </c>
      <c r="E20" s="45">
        <v>75</v>
      </c>
      <c r="F20" s="17">
        <f t="shared" si="0"/>
        <v>45</v>
      </c>
    </row>
    <row r="21" spans="1:6" x14ac:dyDescent="0.2">
      <c r="A21" s="23">
        <v>48</v>
      </c>
      <c r="B21" s="24" t="s">
        <v>18</v>
      </c>
      <c r="C21" s="25">
        <v>6436</v>
      </c>
      <c r="D21" s="26">
        <v>34240</v>
      </c>
      <c r="E21" s="45">
        <v>75</v>
      </c>
      <c r="F21" s="17">
        <f t="shared" si="0"/>
        <v>45</v>
      </c>
    </row>
    <row r="22" spans="1:6" x14ac:dyDescent="0.2">
      <c r="A22" s="23">
        <v>49</v>
      </c>
      <c r="B22" s="24" t="s">
        <v>7</v>
      </c>
      <c r="C22" s="25">
        <v>8001</v>
      </c>
      <c r="D22" s="26">
        <v>33968</v>
      </c>
      <c r="E22" s="45">
        <v>70</v>
      </c>
      <c r="F22" s="27">
        <f t="shared" si="0"/>
        <v>42</v>
      </c>
    </row>
    <row r="23" spans="1:6" x14ac:dyDescent="0.2">
      <c r="A23" s="23">
        <v>55</v>
      </c>
      <c r="B23" s="24" t="s">
        <v>21</v>
      </c>
      <c r="C23" s="25">
        <v>34</v>
      </c>
      <c r="D23" s="26">
        <v>35298</v>
      </c>
      <c r="E23" s="45">
        <v>453.6</v>
      </c>
      <c r="F23" s="27">
        <f t="shared" si="0"/>
        <v>272.16000000000003</v>
      </c>
    </row>
    <row r="24" spans="1:6" x14ac:dyDescent="0.2">
      <c r="A24" s="23">
        <v>57</v>
      </c>
      <c r="B24" s="24" t="s">
        <v>10</v>
      </c>
      <c r="C24" s="25">
        <v>1402</v>
      </c>
      <c r="D24" s="26">
        <v>35380</v>
      </c>
      <c r="E24" s="45">
        <v>718</v>
      </c>
      <c r="F24" s="27">
        <f t="shared" si="0"/>
        <v>430.8</v>
      </c>
    </row>
    <row r="25" spans="1:6" x14ac:dyDescent="0.2">
      <c r="A25" s="23">
        <v>58</v>
      </c>
      <c r="B25" s="24" t="s">
        <v>2</v>
      </c>
      <c r="C25" s="25">
        <v>3298</v>
      </c>
      <c r="D25" s="26">
        <v>35375</v>
      </c>
      <c r="E25" s="45">
        <v>993.68</v>
      </c>
      <c r="F25" s="27">
        <f t="shared" si="0"/>
        <v>596.20799999999997</v>
      </c>
    </row>
    <row r="26" spans="1:6" x14ac:dyDescent="0.2">
      <c r="A26" s="23">
        <v>59</v>
      </c>
      <c r="B26" s="24" t="s">
        <v>31</v>
      </c>
      <c r="C26" s="25">
        <v>158</v>
      </c>
      <c r="D26" s="26">
        <v>35397</v>
      </c>
      <c r="E26" s="45">
        <v>617</v>
      </c>
      <c r="F26" s="27">
        <f t="shared" si="0"/>
        <v>370.2</v>
      </c>
    </row>
    <row r="27" spans="1:6" x14ac:dyDescent="0.2">
      <c r="A27" s="23" t="s">
        <v>107</v>
      </c>
      <c r="B27" s="24" t="s">
        <v>16</v>
      </c>
      <c r="C27" s="25">
        <v>2985</v>
      </c>
      <c r="D27" s="26">
        <v>35417</v>
      </c>
      <c r="E27" s="45">
        <v>116.66</v>
      </c>
      <c r="F27" s="27">
        <f t="shared" si="0"/>
        <v>69.995999999999995</v>
      </c>
    </row>
    <row r="28" spans="1:6" x14ac:dyDescent="0.2">
      <c r="A28" s="23">
        <v>61</v>
      </c>
      <c r="B28" s="24" t="s">
        <v>19</v>
      </c>
      <c r="C28" s="25">
        <v>7239</v>
      </c>
      <c r="D28" s="26">
        <v>35417</v>
      </c>
      <c r="E28" s="45">
        <v>175</v>
      </c>
      <c r="F28" s="27">
        <f t="shared" si="0"/>
        <v>105</v>
      </c>
    </row>
    <row r="29" spans="1:6" x14ac:dyDescent="0.2">
      <c r="A29" s="23">
        <v>62</v>
      </c>
      <c r="B29" s="24" t="s">
        <v>25</v>
      </c>
      <c r="C29" s="25">
        <v>7239</v>
      </c>
      <c r="D29" s="26">
        <v>35417</v>
      </c>
      <c r="E29" s="45">
        <v>240.9</v>
      </c>
      <c r="F29" s="27">
        <f t="shared" si="0"/>
        <v>144.54</v>
      </c>
    </row>
    <row r="30" spans="1:6" x14ac:dyDescent="0.2">
      <c r="A30" s="23" t="s">
        <v>108</v>
      </c>
      <c r="B30" s="24" t="s">
        <v>17</v>
      </c>
      <c r="C30" s="25">
        <v>7568</v>
      </c>
      <c r="D30" s="26">
        <v>35445</v>
      </c>
      <c r="E30" s="45">
        <v>185</v>
      </c>
      <c r="F30" s="27">
        <f t="shared" si="0"/>
        <v>111</v>
      </c>
    </row>
    <row r="31" spans="1:6" x14ac:dyDescent="0.2">
      <c r="A31" s="23" t="s">
        <v>109</v>
      </c>
      <c r="B31" s="24" t="s">
        <v>17</v>
      </c>
      <c r="C31" s="25">
        <v>7568</v>
      </c>
      <c r="D31" s="26">
        <v>35445</v>
      </c>
      <c r="E31" s="45">
        <v>185</v>
      </c>
      <c r="F31" s="17">
        <f t="shared" si="0"/>
        <v>111</v>
      </c>
    </row>
    <row r="32" spans="1:6" x14ac:dyDescent="0.2">
      <c r="A32" s="23">
        <v>64</v>
      </c>
      <c r="B32" s="24" t="s">
        <v>118</v>
      </c>
      <c r="C32" s="25">
        <v>2650</v>
      </c>
      <c r="D32" s="26">
        <v>35482</v>
      </c>
      <c r="E32" s="45">
        <v>535</v>
      </c>
      <c r="F32" s="17">
        <f t="shared" si="0"/>
        <v>321</v>
      </c>
    </row>
    <row r="33" spans="1:6" x14ac:dyDescent="0.2">
      <c r="A33" s="23">
        <v>65</v>
      </c>
      <c r="B33" s="24" t="s">
        <v>36</v>
      </c>
      <c r="C33" s="25">
        <v>5271</v>
      </c>
      <c r="D33" s="26">
        <v>35496</v>
      </c>
      <c r="E33" s="45">
        <v>48.9</v>
      </c>
      <c r="F33" s="17">
        <f t="shared" si="0"/>
        <v>29.339999999999996</v>
      </c>
    </row>
    <row r="34" spans="1:6" x14ac:dyDescent="0.2">
      <c r="A34" s="23">
        <v>66</v>
      </c>
      <c r="B34" s="24" t="s">
        <v>31</v>
      </c>
      <c r="C34" s="25">
        <v>3739</v>
      </c>
      <c r="D34" s="26">
        <v>35557</v>
      </c>
      <c r="E34" s="45">
        <v>28.24</v>
      </c>
      <c r="F34" s="17">
        <f t="shared" ref="F34:F39" si="1">E34*70%</f>
        <v>19.767999999999997</v>
      </c>
    </row>
    <row r="35" spans="1:6" x14ac:dyDescent="0.2">
      <c r="A35" s="23">
        <v>67</v>
      </c>
      <c r="B35" s="24" t="s">
        <v>31</v>
      </c>
      <c r="C35" s="25">
        <v>3739</v>
      </c>
      <c r="D35" s="26">
        <v>35557</v>
      </c>
      <c r="E35" s="45">
        <v>28.24</v>
      </c>
      <c r="F35" s="17">
        <f t="shared" si="1"/>
        <v>19.767999999999997</v>
      </c>
    </row>
    <row r="36" spans="1:6" x14ac:dyDescent="0.2">
      <c r="A36" s="23">
        <v>68</v>
      </c>
      <c r="B36" s="24" t="s">
        <v>31</v>
      </c>
      <c r="C36" s="25">
        <v>3739</v>
      </c>
      <c r="D36" s="26">
        <v>35557</v>
      </c>
      <c r="E36" s="45">
        <v>28.24</v>
      </c>
      <c r="F36" s="17">
        <f t="shared" si="1"/>
        <v>19.767999999999997</v>
      </c>
    </row>
    <row r="37" spans="1:6" x14ac:dyDescent="0.2">
      <c r="A37" s="23">
        <v>69</v>
      </c>
      <c r="B37" s="24" t="s">
        <v>31</v>
      </c>
      <c r="C37" s="25">
        <v>3739</v>
      </c>
      <c r="D37" s="26">
        <v>35557</v>
      </c>
      <c r="E37" s="45">
        <v>28.24</v>
      </c>
      <c r="F37" s="17">
        <f t="shared" si="1"/>
        <v>19.767999999999997</v>
      </c>
    </row>
    <row r="38" spans="1:6" x14ac:dyDescent="0.2">
      <c r="A38" s="23">
        <v>70</v>
      </c>
      <c r="B38" s="24" t="s">
        <v>31</v>
      </c>
      <c r="C38" s="25">
        <v>3739</v>
      </c>
      <c r="D38" s="26">
        <v>35557</v>
      </c>
      <c r="E38" s="45">
        <v>28.24</v>
      </c>
      <c r="F38" s="17">
        <f t="shared" si="1"/>
        <v>19.767999999999997</v>
      </c>
    </row>
    <row r="39" spans="1:6" x14ac:dyDescent="0.2">
      <c r="A39" s="23">
        <v>72</v>
      </c>
      <c r="B39" s="24" t="s">
        <v>22</v>
      </c>
      <c r="C39" s="25">
        <v>42</v>
      </c>
      <c r="D39" s="26">
        <v>35585</v>
      </c>
      <c r="E39" s="45">
        <v>735</v>
      </c>
      <c r="F39" s="17">
        <f t="shared" si="1"/>
        <v>514.5</v>
      </c>
    </row>
    <row r="40" spans="1:6" x14ac:dyDescent="0.2">
      <c r="A40" s="23">
        <v>74</v>
      </c>
      <c r="B40" s="24" t="s">
        <v>26</v>
      </c>
      <c r="C40" s="25">
        <v>1674</v>
      </c>
      <c r="D40" s="26">
        <v>35782</v>
      </c>
      <c r="E40" s="45">
        <v>760</v>
      </c>
      <c r="F40" s="27">
        <f t="shared" ref="F40:F71" si="2">E40*60%</f>
        <v>456</v>
      </c>
    </row>
    <row r="41" spans="1:6" x14ac:dyDescent="0.2">
      <c r="A41" s="23">
        <v>79</v>
      </c>
      <c r="B41" s="24" t="s">
        <v>27</v>
      </c>
      <c r="C41" s="25">
        <v>2201</v>
      </c>
      <c r="D41" s="26">
        <v>35752</v>
      </c>
      <c r="E41" s="45">
        <v>65</v>
      </c>
      <c r="F41" s="17">
        <f t="shared" si="2"/>
        <v>39</v>
      </c>
    </row>
    <row r="42" spans="1:6" x14ac:dyDescent="0.2">
      <c r="A42" s="23">
        <v>85</v>
      </c>
      <c r="B42" s="24" t="s">
        <v>32</v>
      </c>
      <c r="C42" s="25">
        <v>2999</v>
      </c>
      <c r="D42" s="26">
        <v>35709</v>
      </c>
      <c r="E42" s="45">
        <v>9.9</v>
      </c>
      <c r="F42" s="17">
        <f t="shared" si="2"/>
        <v>5.94</v>
      </c>
    </row>
    <row r="43" spans="1:6" x14ac:dyDescent="0.2">
      <c r="A43" s="23">
        <v>86</v>
      </c>
      <c r="B43" s="24" t="s">
        <v>3</v>
      </c>
      <c r="C43" s="25">
        <v>1893</v>
      </c>
      <c r="D43" s="26">
        <v>35752</v>
      </c>
      <c r="E43" s="45">
        <v>312</v>
      </c>
      <c r="F43" s="17">
        <f t="shared" si="2"/>
        <v>187.2</v>
      </c>
    </row>
    <row r="44" spans="1:6" x14ac:dyDescent="0.2">
      <c r="A44" s="23">
        <v>87</v>
      </c>
      <c r="B44" s="24" t="s">
        <v>28</v>
      </c>
      <c r="C44" s="25">
        <v>4521</v>
      </c>
      <c r="D44" s="26">
        <v>35775</v>
      </c>
      <c r="E44" s="45">
        <v>64.900000000000006</v>
      </c>
      <c r="F44" s="17">
        <f t="shared" si="2"/>
        <v>38.940000000000005</v>
      </c>
    </row>
    <row r="45" spans="1:6" x14ac:dyDescent="0.2">
      <c r="A45" s="23">
        <v>88</v>
      </c>
      <c r="B45" s="24" t="s">
        <v>4</v>
      </c>
      <c r="C45" s="25">
        <v>6704</v>
      </c>
      <c r="D45" s="26">
        <v>35746</v>
      </c>
      <c r="E45" s="45">
        <v>210</v>
      </c>
      <c r="F45" s="17">
        <f t="shared" si="2"/>
        <v>126</v>
      </c>
    </row>
    <row r="46" spans="1:6" x14ac:dyDescent="0.2">
      <c r="A46" s="23">
        <v>90</v>
      </c>
      <c r="B46" s="24" t="s">
        <v>37</v>
      </c>
      <c r="C46" s="25">
        <v>92826</v>
      </c>
      <c r="D46" s="26">
        <v>35900</v>
      </c>
      <c r="E46" s="45">
        <v>350</v>
      </c>
      <c r="F46" s="17">
        <f t="shared" si="2"/>
        <v>210</v>
      </c>
    </row>
    <row r="47" spans="1:6" x14ac:dyDescent="0.2">
      <c r="A47" s="23">
        <v>91</v>
      </c>
      <c r="B47" s="24" t="s">
        <v>38</v>
      </c>
      <c r="C47" s="25">
        <v>162</v>
      </c>
      <c r="D47" s="26">
        <v>35914</v>
      </c>
      <c r="E47" s="45">
        <v>250</v>
      </c>
      <c r="F47" s="17">
        <f t="shared" si="2"/>
        <v>150</v>
      </c>
    </row>
    <row r="48" spans="1:6" x14ac:dyDescent="0.2">
      <c r="A48" s="23">
        <v>92</v>
      </c>
      <c r="B48" s="24" t="s">
        <v>39</v>
      </c>
      <c r="C48" s="25">
        <v>162</v>
      </c>
      <c r="D48" s="26">
        <v>35914</v>
      </c>
      <c r="E48" s="45">
        <v>250</v>
      </c>
      <c r="F48" s="17">
        <f t="shared" si="2"/>
        <v>150</v>
      </c>
    </row>
    <row r="49" spans="1:6" x14ac:dyDescent="0.2">
      <c r="A49" s="23">
        <v>93</v>
      </c>
      <c r="B49" s="24" t="s">
        <v>40</v>
      </c>
      <c r="C49" s="25">
        <v>162</v>
      </c>
      <c r="D49" s="26">
        <v>35914</v>
      </c>
      <c r="E49" s="45">
        <v>120</v>
      </c>
      <c r="F49" s="17">
        <f t="shared" si="2"/>
        <v>72</v>
      </c>
    </row>
    <row r="50" spans="1:6" x14ac:dyDescent="0.2">
      <c r="A50" s="23">
        <v>94</v>
      </c>
      <c r="B50" s="24" t="s">
        <v>41</v>
      </c>
      <c r="C50" s="25">
        <v>1573</v>
      </c>
      <c r="D50" s="26">
        <v>35919</v>
      </c>
      <c r="E50" s="45">
        <v>40</v>
      </c>
      <c r="F50" s="17">
        <f t="shared" si="2"/>
        <v>24</v>
      </c>
    </row>
    <row r="51" spans="1:6" x14ac:dyDescent="0.2">
      <c r="A51" s="23">
        <v>95</v>
      </c>
      <c r="B51" s="24" t="s">
        <v>41</v>
      </c>
      <c r="C51" s="25">
        <v>1573</v>
      </c>
      <c r="D51" s="26">
        <v>35919</v>
      </c>
      <c r="E51" s="45">
        <v>40</v>
      </c>
      <c r="F51" s="17">
        <f t="shared" si="2"/>
        <v>24</v>
      </c>
    </row>
    <row r="52" spans="1:6" x14ac:dyDescent="0.2">
      <c r="A52" s="23">
        <v>96</v>
      </c>
      <c r="B52" s="24" t="s">
        <v>41</v>
      </c>
      <c r="C52" s="25">
        <v>1573</v>
      </c>
      <c r="D52" s="26">
        <v>35919</v>
      </c>
      <c r="E52" s="45">
        <v>40</v>
      </c>
      <c r="F52" s="17">
        <f t="shared" si="2"/>
        <v>24</v>
      </c>
    </row>
    <row r="53" spans="1:6" x14ac:dyDescent="0.2">
      <c r="A53" s="23">
        <v>97</v>
      </c>
      <c r="B53" s="24" t="s">
        <v>41</v>
      </c>
      <c r="C53" s="25">
        <v>1573</v>
      </c>
      <c r="D53" s="26">
        <v>35919</v>
      </c>
      <c r="E53" s="45">
        <v>40</v>
      </c>
      <c r="F53" s="17">
        <f t="shared" si="2"/>
        <v>24</v>
      </c>
    </row>
    <row r="54" spans="1:6" x14ac:dyDescent="0.2">
      <c r="A54" s="23">
        <v>98</v>
      </c>
      <c r="B54" s="24" t="s">
        <v>41</v>
      </c>
      <c r="C54" s="25">
        <v>1573</v>
      </c>
      <c r="D54" s="26">
        <v>35919</v>
      </c>
      <c r="E54" s="45">
        <v>40</v>
      </c>
      <c r="F54" s="17">
        <f t="shared" si="2"/>
        <v>24</v>
      </c>
    </row>
    <row r="55" spans="1:6" x14ac:dyDescent="0.2">
      <c r="A55" s="23">
        <v>99</v>
      </c>
      <c r="B55" s="24" t="s">
        <v>41</v>
      </c>
      <c r="C55" s="25">
        <v>1573</v>
      </c>
      <c r="D55" s="26">
        <v>35919</v>
      </c>
      <c r="E55" s="45">
        <v>40</v>
      </c>
      <c r="F55" s="17">
        <f t="shared" si="2"/>
        <v>24</v>
      </c>
    </row>
    <row r="56" spans="1:6" x14ac:dyDescent="0.2">
      <c r="A56" s="23">
        <v>100</v>
      </c>
      <c r="B56" s="24" t="s">
        <v>41</v>
      </c>
      <c r="C56" s="25">
        <v>1573</v>
      </c>
      <c r="D56" s="26">
        <v>35919</v>
      </c>
      <c r="E56" s="45">
        <v>40</v>
      </c>
      <c r="F56" s="17">
        <f t="shared" si="2"/>
        <v>24</v>
      </c>
    </row>
    <row r="57" spans="1:6" x14ac:dyDescent="0.2">
      <c r="A57" s="23">
        <v>101</v>
      </c>
      <c r="B57" s="24" t="s">
        <v>41</v>
      </c>
      <c r="C57" s="25">
        <v>1573</v>
      </c>
      <c r="D57" s="26">
        <v>35919</v>
      </c>
      <c r="E57" s="45">
        <v>40</v>
      </c>
      <c r="F57" s="17">
        <f t="shared" si="2"/>
        <v>24</v>
      </c>
    </row>
    <row r="58" spans="1:6" x14ac:dyDescent="0.2">
      <c r="A58" s="23">
        <v>102</v>
      </c>
      <c r="B58" s="24" t="s">
        <v>41</v>
      </c>
      <c r="C58" s="25">
        <v>1573</v>
      </c>
      <c r="D58" s="26">
        <v>35919</v>
      </c>
      <c r="E58" s="45">
        <v>40</v>
      </c>
      <c r="F58" s="17">
        <f t="shared" si="2"/>
        <v>24</v>
      </c>
    </row>
    <row r="59" spans="1:6" x14ac:dyDescent="0.2">
      <c r="A59" s="23">
        <v>103</v>
      </c>
      <c r="B59" s="24" t="s">
        <v>41</v>
      </c>
      <c r="C59" s="25">
        <v>1573</v>
      </c>
      <c r="D59" s="26">
        <v>35919</v>
      </c>
      <c r="E59" s="45">
        <v>40</v>
      </c>
      <c r="F59" s="17">
        <f t="shared" si="2"/>
        <v>24</v>
      </c>
    </row>
    <row r="60" spans="1:6" x14ac:dyDescent="0.2">
      <c r="A60" s="23">
        <v>104</v>
      </c>
      <c r="B60" s="24" t="s">
        <v>41</v>
      </c>
      <c r="C60" s="25">
        <v>1573</v>
      </c>
      <c r="D60" s="26">
        <v>35919</v>
      </c>
      <c r="E60" s="45">
        <v>40</v>
      </c>
      <c r="F60" s="17">
        <f t="shared" si="2"/>
        <v>24</v>
      </c>
    </row>
    <row r="61" spans="1:6" x14ac:dyDescent="0.2">
      <c r="A61" s="23">
        <v>105</v>
      </c>
      <c r="B61" s="24" t="s">
        <v>41</v>
      </c>
      <c r="C61" s="25">
        <v>1573</v>
      </c>
      <c r="D61" s="26">
        <v>35919</v>
      </c>
      <c r="E61" s="45">
        <v>40</v>
      </c>
      <c r="F61" s="17">
        <f t="shared" si="2"/>
        <v>24</v>
      </c>
    </row>
    <row r="62" spans="1:6" x14ac:dyDescent="0.2">
      <c r="A62" s="23">
        <v>106</v>
      </c>
      <c r="B62" s="24" t="s">
        <v>41</v>
      </c>
      <c r="C62" s="25">
        <v>1573</v>
      </c>
      <c r="D62" s="26">
        <v>35919</v>
      </c>
      <c r="E62" s="45">
        <v>40</v>
      </c>
      <c r="F62" s="17">
        <f t="shared" si="2"/>
        <v>24</v>
      </c>
    </row>
    <row r="63" spans="1:6" x14ac:dyDescent="0.2">
      <c r="A63" s="23">
        <v>107</v>
      </c>
      <c r="B63" s="24" t="s">
        <v>41</v>
      </c>
      <c r="C63" s="25">
        <v>1573</v>
      </c>
      <c r="D63" s="26">
        <v>35919</v>
      </c>
      <c r="E63" s="45">
        <v>40</v>
      </c>
      <c r="F63" s="17">
        <f t="shared" si="2"/>
        <v>24</v>
      </c>
    </row>
    <row r="64" spans="1:6" x14ac:dyDescent="0.2">
      <c r="A64" s="23">
        <v>108</v>
      </c>
      <c r="B64" s="24" t="s">
        <v>41</v>
      </c>
      <c r="C64" s="25">
        <v>1573</v>
      </c>
      <c r="D64" s="26">
        <v>35919</v>
      </c>
      <c r="E64" s="45">
        <v>40</v>
      </c>
      <c r="F64" s="17">
        <f t="shared" si="2"/>
        <v>24</v>
      </c>
    </row>
    <row r="65" spans="1:6" x14ac:dyDescent="0.2">
      <c r="A65" s="23">
        <v>109</v>
      </c>
      <c r="B65" s="24" t="s">
        <v>41</v>
      </c>
      <c r="C65" s="25">
        <v>1573</v>
      </c>
      <c r="D65" s="26">
        <v>35919</v>
      </c>
      <c r="E65" s="45">
        <v>40</v>
      </c>
      <c r="F65" s="17">
        <f t="shared" si="2"/>
        <v>24</v>
      </c>
    </row>
    <row r="66" spans="1:6" x14ac:dyDescent="0.2">
      <c r="A66" s="23">
        <v>110</v>
      </c>
      <c r="B66" s="24" t="s">
        <v>41</v>
      </c>
      <c r="C66" s="25">
        <v>1573</v>
      </c>
      <c r="D66" s="26">
        <v>35919</v>
      </c>
      <c r="E66" s="45">
        <v>40</v>
      </c>
      <c r="F66" s="17">
        <f t="shared" si="2"/>
        <v>24</v>
      </c>
    </row>
    <row r="67" spans="1:6" x14ac:dyDescent="0.2">
      <c r="A67" s="23">
        <v>111</v>
      </c>
      <c r="B67" s="24" t="s">
        <v>41</v>
      </c>
      <c r="C67" s="25">
        <v>1573</v>
      </c>
      <c r="D67" s="26">
        <v>35919</v>
      </c>
      <c r="E67" s="45">
        <v>40</v>
      </c>
      <c r="F67" s="17">
        <f t="shared" si="2"/>
        <v>24</v>
      </c>
    </row>
    <row r="68" spans="1:6" x14ac:dyDescent="0.2">
      <c r="A68" s="23">
        <v>112</v>
      </c>
      <c r="B68" s="24" t="s">
        <v>41</v>
      </c>
      <c r="C68" s="25">
        <v>1573</v>
      </c>
      <c r="D68" s="26">
        <v>35919</v>
      </c>
      <c r="E68" s="45">
        <v>40</v>
      </c>
      <c r="F68" s="17">
        <f t="shared" si="2"/>
        <v>24</v>
      </c>
    </row>
    <row r="69" spans="1:6" x14ac:dyDescent="0.2">
      <c r="A69" s="23">
        <v>113</v>
      </c>
      <c r="B69" s="24" t="s">
        <v>41</v>
      </c>
      <c r="C69" s="25">
        <v>1573</v>
      </c>
      <c r="D69" s="26">
        <v>35919</v>
      </c>
      <c r="E69" s="45">
        <v>40</v>
      </c>
      <c r="F69" s="17">
        <f t="shared" si="2"/>
        <v>24</v>
      </c>
    </row>
    <row r="70" spans="1:6" x14ac:dyDescent="0.2">
      <c r="A70" s="23">
        <v>114</v>
      </c>
      <c r="B70" s="24" t="s">
        <v>41</v>
      </c>
      <c r="C70" s="25">
        <v>1573</v>
      </c>
      <c r="D70" s="26">
        <v>35919</v>
      </c>
      <c r="E70" s="45">
        <v>40</v>
      </c>
      <c r="F70" s="17">
        <f t="shared" si="2"/>
        <v>24</v>
      </c>
    </row>
    <row r="71" spans="1:6" x14ac:dyDescent="0.2">
      <c r="A71" s="23">
        <v>115</v>
      </c>
      <c r="B71" s="24" t="s">
        <v>41</v>
      </c>
      <c r="C71" s="25">
        <v>1573</v>
      </c>
      <c r="D71" s="26">
        <v>35919</v>
      </c>
      <c r="E71" s="45">
        <v>40</v>
      </c>
      <c r="F71" s="17">
        <f t="shared" si="2"/>
        <v>24</v>
      </c>
    </row>
    <row r="72" spans="1:6" x14ac:dyDescent="0.2">
      <c r="A72" s="23">
        <v>116</v>
      </c>
      <c r="B72" s="24" t="s">
        <v>41</v>
      </c>
      <c r="C72" s="25">
        <v>1573</v>
      </c>
      <c r="D72" s="26">
        <v>35919</v>
      </c>
      <c r="E72" s="45">
        <v>40</v>
      </c>
      <c r="F72" s="17">
        <f t="shared" ref="F72:F102" si="3">E72*60%</f>
        <v>24</v>
      </c>
    </row>
    <row r="73" spans="1:6" x14ac:dyDescent="0.2">
      <c r="A73" s="23">
        <v>117</v>
      </c>
      <c r="B73" s="24" t="s">
        <v>41</v>
      </c>
      <c r="C73" s="25">
        <v>1573</v>
      </c>
      <c r="D73" s="26">
        <v>35919</v>
      </c>
      <c r="E73" s="45">
        <v>40</v>
      </c>
      <c r="F73" s="17">
        <f t="shared" si="3"/>
        <v>24</v>
      </c>
    </row>
    <row r="74" spans="1:6" x14ac:dyDescent="0.2">
      <c r="A74" s="23">
        <v>118</v>
      </c>
      <c r="B74" s="24" t="s">
        <v>41</v>
      </c>
      <c r="C74" s="25">
        <v>1573</v>
      </c>
      <c r="D74" s="26">
        <v>35919</v>
      </c>
      <c r="E74" s="45">
        <v>40</v>
      </c>
      <c r="F74" s="17">
        <f t="shared" si="3"/>
        <v>24</v>
      </c>
    </row>
    <row r="75" spans="1:6" x14ac:dyDescent="0.2">
      <c r="A75" s="23">
        <v>119</v>
      </c>
      <c r="B75" s="24" t="s">
        <v>41</v>
      </c>
      <c r="C75" s="25">
        <v>1573</v>
      </c>
      <c r="D75" s="26">
        <v>35919</v>
      </c>
      <c r="E75" s="45">
        <v>40</v>
      </c>
      <c r="F75" s="17">
        <f t="shared" si="3"/>
        <v>24</v>
      </c>
    </row>
    <row r="76" spans="1:6" x14ac:dyDescent="0.2">
      <c r="A76" s="23">
        <v>120</v>
      </c>
      <c r="B76" s="24" t="s">
        <v>41</v>
      </c>
      <c r="C76" s="25">
        <v>1573</v>
      </c>
      <c r="D76" s="26">
        <v>35919</v>
      </c>
      <c r="E76" s="45">
        <v>40</v>
      </c>
      <c r="F76" s="17">
        <f t="shared" si="3"/>
        <v>24</v>
      </c>
    </row>
    <row r="77" spans="1:6" x14ac:dyDescent="0.2">
      <c r="A77" s="23">
        <v>121</v>
      </c>
      <c r="B77" s="24" t="s">
        <v>41</v>
      </c>
      <c r="C77" s="25">
        <v>1573</v>
      </c>
      <c r="D77" s="26">
        <v>35919</v>
      </c>
      <c r="E77" s="45">
        <v>40</v>
      </c>
      <c r="F77" s="17">
        <f t="shared" si="3"/>
        <v>24</v>
      </c>
    </row>
    <row r="78" spans="1:6" x14ac:dyDescent="0.2">
      <c r="A78" s="23">
        <v>122</v>
      </c>
      <c r="B78" s="24" t="s">
        <v>41</v>
      </c>
      <c r="C78" s="25">
        <v>1573</v>
      </c>
      <c r="D78" s="26">
        <v>35919</v>
      </c>
      <c r="E78" s="45">
        <v>40</v>
      </c>
      <c r="F78" s="17">
        <f t="shared" si="3"/>
        <v>24</v>
      </c>
    </row>
    <row r="79" spans="1:6" x14ac:dyDescent="0.2">
      <c r="A79" s="23">
        <v>123</v>
      </c>
      <c r="B79" s="24" t="s">
        <v>41</v>
      </c>
      <c r="C79" s="25">
        <v>1573</v>
      </c>
      <c r="D79" s="26">
        <v>35919</v>
      </c>
      <c r="E79" s="45">
        <v>40</v>
      </c>
      <c r="F79" s="17">
        <f t="shared" si="3"/>
        <v>24</v>
      </c>
    </row>
    <row r="80" spans="1:6" x14ac:dyDescent="0.2">
      <c r="A80" s="23">
        <v>124</v>
      </c>
      <c r="B80" s="24" t="s">
        <v>41</v>
      </c>
      <c r="C80" s="25">
        <v>1573</v>
      </c>
      <c r="D80" s="26">
        <v>35919</v>
      </c>
      <c r="E80" s="45">
        <v>40</v>
      </c>
      <c r="F80" s="17">
        <f t="shared" si="3"/>
        <v>24</v>
      </c>
    </row>
    <row r="81" spans="1:6" x14ac:dyDescent="0.2">
      <c r="A81" s="23">
        <v>125</v>
      </c>
      <c r="B81" s="24" t="s">
        <v>41</v>
      </c>
      <c r="C81" s="25">
        <v>1573</v>
      </c>
      <c r="D81" s="26">
        <v>35919</v>
      </c>
      <c r="E81" s="45">
        <v>40</v>
      </c>
      <c r="F81" s="17">
        <f t="shared" si="3"/>
        <v>24</v>
      </c>
    </row>
    <row r="82" spans="1:6" x14ac:dyDescent="0.2">
      <c r="A82" s="23">
        <v>126</v>
      </c>
      <c r="B82" s="24" t="s">
        <v>41</v>
      </c>
      <c r="C82" s="25">
        <v>1573</v>
      </c>
      <c r="D82" s="26">
        <v>35919</v>
      </c>
      <c r="E82" s="45">
        <v>40</v>
      </c>
      <c r="F82" s="17">
        <f t="shared" si="3"/>
        <v>24</v>
      </c>
    </row>
    <row r="83" spans="1:6" x14ac:dyDescent="0.2">
      <c r="A83" s="23">
        <v>127</v>
      </c>
      <c r="B83" s="24" t="s">
        <v>41</v>
      </c>
      <c r="C83" s="25">
        <v>1573</v>
      </c>
      <c r="D83" s="26">
        <v>35919</v>
      </c>
      <c r="E83" s="45">
        <v>40</v>
      </c>
      <c r="F83" s="17">
        <f t="shared" si="3"/>
        <v>24</v>
      </c>
    </row>
    <row r="84" spans="1:6" x14ac:dyDescent="0.2">
      <c r="A84" s="23">
        <v>128</v>
      </c>
      <c r="B84" s="24" t="s">
        <v>41</v>
      </c>
      <c r="C84" s="25">
        <v>1573</v>
      </c>
      <c r="D84" s="26">
        <v>35919</v>
      </c>
      <c r="E84" s="45">
        <v>40</v>
      </c>
      <c r="F84" s="17">
        <f t="shared" si="3"/>
        <v>24</v>
      </c>
    </row>
    <row r="85" spans="1:6" x14ac:dyDescent="0.2">
      <c r="A85" s="23">
        <v>131</v>
      </c>
      <c r="B85" s="24" t="s">
        <v>41</v>
      </c>
      <c r="C85" s="25">
        <v>1602</v>
      </c>
      <c r="D85" s="26">
        <v>39583</v>
      </c>
      <c r="E85" s="45">
        <v>239</v>
      </c>
      <c r="F85" s="17">
        <f>E85*60%</f>
        <v>143.4</v>
      </c>
    </row>
    <row r="86" spans="1:6" x14ac:dyDescent="0.2">
      <c r="A86" s="23">
        <v>132</v>
      </c>
      <c r="B86" s="24" t="s">
        <v>11</v>
      </c>
      <c r="C86" s="25">
        <v>3106</v>
      </c>
      <c r="D86" s="26">
        <v>35955</v>
      </c>
      <c r="E86" s="45">
        <v>337</v>
      </c>
      <c r="F86" s="17">
        <f t="shared" si="3"/>
        <v>202.2</v>
      </c>
    </row>
    <row r="87" spans="1:6" x14ac:dyDescent="0.2">
      <c r="A87" s="23">
        <v>133</v>
      </c>
      <c r="B87" s="24" t="s">
        <v>29</v>
      </c>
      <c r="C87" s="25">
        <v>3106</v>
      </c>
      <c r="D87" s="26">
        <v>35955</v>
      </c>
      <c r="E87" s="45">
        <v>337</v>
      </c>
      <c r="F87" s="17">
        <f t="shared" si="3"/>
        <v>202.2</v>
      </c>
    </row>
    <row r="88" spans="1:6" x14ac:dyDescent="0.2">
      <c r="A88" s="23">
        <v>135</v>
      </c>
      <c r="B88" s="24" t="s">
        <v>33</v>
      </c>
      <c r="C88" s="25">
        <v>54200</v>
      </c>
      <c r="D88" s="26">
        <v>36027</v>
      </c>
      <c r="E88" s="45">
        <v>84.3</v>
      </c>
      <c r="F88" s="17">
        <f t="shared" si="3"/>
        <v>50.58</v>
      </c>
    </row>
    <row r="89" spans="1:6" x14ac:dyDescent="0.2">
      <c r="A89" s="23">
        <v>141</v>
      </c>
      <c r="B89" s="24" t="s">
        <v>5</v>
      </c>
      <c r="C89" s="25">
        <v>723</v>
      </c>
      <c r="D89" s="26">
        <v>36391</v>
      </c>
      <c r="E89" s="45">
        <v>30</v>
      </c>
      <c r="F89" s="17">
        <f t="shared" si="3"/>
        <v>18</v>
      </c>
    </row>
    <row r="90" spans="1:6" x14ac:dyDescent="0.2">
      <c r="A90" s="23">
        <v>148</v>
      </c>
      <c r="B90" s="24" t="s">
        <v>13</v>
      </c>
      <c r="C90" s="25">
        <v>7505</v>
      </c>
      <c r="D90" s="26">
        <v>36747</v>
      </c>
      <c r="E90" s="45">
        <v>1099.53</v>
      </c>
      <c r="F90" s="17">
        <f t="shared" si="3"/>
        <v>659.71799999999996</v>
      </c>
    </row>
    <row r="91" spans="1:6" x14ac:dyDescent="0.2">
      <c r="A91" s="23">
        <v>149</v>
      </c>
      <c r="B91" s="24" t="s">
        <v>12</v>
      </c>
      <c r="C91" s="25">
        <v>16785</v>
      </c>
      <c r="D91" s="26">
        <v>36755</v>
      </c>
      <c r="E91" s="45">
        <v>46</v>
      </c>
      <c r="F91" s="17">
        <f t="shared" si="3"/>
        <v>27.599999999999998</v>
      </c>
    </row>
    <row r="92" spans="1:6" x14ac:dyDescent="0.2">
      <c r="A92" s="23">
        <v>154</v>
      </c>
      <c r="B92" s="24" t="s">
        <v>6</v>
      </c>
      <c r="C92" s="25">
        <v>49340</v>
      </c>
      <c r="D92" s="26">
        <v>36888</v>
      </c>
      <c r="E92" s="45">
        <v>449</v>
      </c>
      <c r="F92" s="17">
        <f t="shared" si="3"/>
        <v>269.39999999999998</v>
      </c>
    </row>
    <row r="93" spans="1:6" x14ac:dyDescent="0.2">
      <c r="A93" s="23">
        <v>155</v>
      </c>
      <c r="B93" s="24" t="s">
        <v>34</v>
      </c>
      <c r="C93" s="25">
        <v>0</v>
      </c>
      <c r="D93" s="26">
        <v>36983</v>
      </c>
      <c r="E93" s="45">
        <v>615</v>
      </c>
      <c r="F93" s="17">
        <f t="shared" si="3"/>
        <v>369</v>
      </c>
    </row>
    <row r="94" spans="1:6" x14ac:dyDescent="0.2">
      <c r="A94" s="23">
        <v>157</v>
      </c>
      <c r="B94" s="24" t="s">
        <v>13</v>
      </c>
      <c r="C94" s="25">
        <v>19290</v>
      </c>
      <c r="D94" s="26">
        <v>37041</v>
      </c>
      <c r="E94" s="45">
        <v>39</v>
      </c>
      <c r="F94" s="17">
        <f t="shared" si="3"/>
        <v>23.4</v>
      </c>
    </row>
    <row r="95" spans="1:6" x14ac:dyDescent="0.2">
      <c r="A95" s="8">
        <v>158</v>
      </c>
      <c r="B95" s="9" t="s">
        <v>13</v>
      </c>
      <c r="C95" s="7">
        <v>19292</v>
      </c>
      <c r="D95" s="10">
        <v>37041</v>
      </c>
      <c r="E95" s="44">
        <v>39</v>
      </c>
      <c r="F95" s="17">
        <f t="shared" si="3"/>
        <v>23.4</v>
      </c>
    </row>
    <row r="96" spans="1:6" x14ac:dyDescent="0.2">
      <c r="A96" s="8">
        <v>159</v>
      </c>
      <c r="B96" s="9" t="s">
        <v>7</v>
      </c>
      <c r="C96" s="7">
        <v>19292</v>
      </c>
      <c r="D96" s="10">
        <v>37041</v>
      </c>
      <c r="E96" s="44">
        <v>32</v>
      </c>
      <c r="F96" s="17">
        <f t="shared" si="3"/>
        <v>19.2</v>
      </c>
    </row>
    <row r="97" spans="1:6" x14ac:dyDescent="0.2">
      <c r="A97" s="8">
        <v>160</v>
      </c>
      <c r="B97" s="9" t="s">
        <v>7</v>
      </c>
      <c r="C97" s="7">
        <v>1922</v>
      </c>
      <c r="D97" s="10">
        <v>37041</v>
      </c>
      <c r="E97" s="44">
        <v>32</v>
      </c>
      <c r="F97" s="17">
        <f t="shared" si="3"/>
        <v>19.2</v>
      </c>
    </row>
    <row r="98" spans="1:6" x14ac:dyDescent="0.2">
      <c r="A98" s="23">
        <v>161</v>
      </c>
      <c r="B98" s="24" t="s">
        <v>14</v>
      </c>
      <c r="C98" s="25">
        <v>19292</v>
      </c>
      <c r="D98" s="26">
        <v>37041</v>
      </c>
      <c r="E98" s="45">
        <v>32</v>
      </c>
      <c r="F98" s="27">
        <f t="shared" si="3"/>
        <v>19.2</v>
      </c>
    </row>
    <row r="99" spans="1:6" x14ac:dyDescent="0.2">
      <c r="A99" s="23">
        <v>162</v>
      </c>
      <c r="B99" s="24" t="s">
        <v>8</v>
      </c>
      <c r="C99" s="25">
        <v>51044</v>
      </c>
      <c r="D99" s="26">
        <v>37239</v>
      </c>
      <c r="E99" s="45">
        <v>199.9</v>
      </c>
      <c r="F99" s="27">
        <f t="shared" si="3"/>
        <v>119.94</v>
      </c>
    </row>
    <row r="100" spans="1:6" x14ac:dyDescent="0.2">
      <c r="A100" s="23">
        <v>163</v>
      </c>
      <c r="B100" s="24" t="s">
        <v>15</v>
      </c>
      <c r="C100" s="25">
        <v>1006</v>
      </c>
      <c r="D100" s="26">
        <v>36620</v>
      </c>
      <c r="E100" s="45">
        <v>792.9</v>
      </c>
      <c r="F100" s="27">
        <f t="shared" si="3"/>
        <v>475.73999999999995</v>
      </c>
    </row>
    <row r="101" spans="1:6" x14ac:dyDescent="0.2">
      <c r="A101" s="23">
        <v>164</v>
      </c>
      <c r="B101" s="24" t="s">
        <v>30</v>
      </c>
      <c r="C101" s="25">
        <v>60</v>
      </c>
      <c r="D101" s="26">
        <v>37274</v>
      </c>
      <c r="E101" s="45">
        <v>600</v>
      </c>
      <c r="F101" s="27">
        <f t="shared" si="3"/>
        <v>360</v>
      </c>
    </row>
    <row r="102" spans="1:6" x14ac:dyDescent="0.2">
      <c r="A102" s="8">
        <v>165</v>
      </c>
      <c r="B102" s="9" t="s">
        <v>30</v>
      </c>
      <c r="C102" s="7">
        <v>60</v>
      </c>
      <c r="D102" s="10">
        <v>37274</v>
      </c>
      <c r="E102" s="44">
        <v>600</v>
      </c>
      <c r="F102" s="27">
        <f t="shared" si="3"/>
        <v>360</v>
      </c>
    </row>
    <row r="103" spans="1:6" x14ac:dyDescent="0.2">
      <c r="A103" s="8">
        <v>167</v>
      </c>
      <c r="B103" s="9" t="s">
        <v>43</v>
      </c>
      <c r="C103" s="7">
        <v>51020</v>
      </c>
      <c r="D103" s="10">
        <v>37422</v>
      </c>
      <c r="E103" s="44">
        <v>169</v>
      </c>
      <c r="F103" s="27">
        <f t="shared" ref="F103:F110" si="4">E103*60%</f>
        <v>101.39999999999999</v>
      </c>
    </row>
    <row r="104" spans="1:6" x14ac:dyDescent="0.2">
      <c r="A104" s="8">
        <v>168</v>
      </c>
      <c r="B104" s="9" t="s">
        <v>44</v>
      </c>
      <c r="C104" s="7">
        <v>43831</v>
      </c>
      <c r="D104" s="10">
        <v>37454</v>
      </c>
      <c r="E104" s="44">
        <v>2332.0300000000002</v>
      </c>
      <c r="F104" s="27">
        <f t="shared" si="4"/>
        <v>1399.2180000000001</v>
      </c>
    </row>
    <row r="105" spans="1:6" x14ac:dyDescent="0.2">
      <c r="A105" s="8">
        <v>169</v>
      </c>
      <c r="B105" s="9" t="s">
        <v>45</v>
      </c>
      <c r="C105" s="7">
        <v>13654</v>
      </c>
      <c r="D105" s="10">
        <v>37452</v>
      </c>
      <c r="E105" s="44">
        <v>409</v>
      </c>
      <c r="F105" s="27">
        <f t="shared" si="4"/>
        <v>245.39999999999998</v>
      </c>
    </row>
    <row r="106" spans="1:6" x14ac:dyDescent="0.2">
      <c r="A106" s="8">
        <v>170</v>
      </c>
      <c r="B106" s="9" t="s">
        <v>45</v>
      </c>
      <c r="C106" s="7">
        <v>13654</v>
      </c>
      <c r="D106" s="10">
        <v>37361</v>
      </c>
      <c r="E106" s="44">
        <v>409</v>
      </c>
      <c r="F106" s="27">
        <f t="shared" si="4"/>
        <v>245.39999999999998</v>
      </c>
    </row>
    <row r="107" spans="1:6" x14ac:dyDescent="0.2">
      <c r="A107" s="8">
        <v>171</v>
      </c>
      <c r="B107" s="9" t="s">
        <v>46</v>
      </c>
      <c r="C107" s="7">
        <v>366</v>
      </c>
      <c r="D107" s="10">
        <v>37505</v>
      </c>
      <c r="E107" s="44">
        <v>370</v>
      </c>
      <c r="F107" s="27">
        <f t="shared" si="4"/>
        <v>222</v>
      </c>
    </row>
    <row r="108" spans="1:6" x14ac:dyDescent="0.2">
      <c r="A108" s="8">
        <v>173</v>
      </c>
      <c r="B108" s="9" t="s">
        <v>52</v>
      </c>
      <c r="C108" s="7">
        <v>8109</v>
      </c>
      <c r="D108" s="10">
        <v>37921</v>
      </c>
      <c r="E108" s="44">
        <v>1298</v>
      </c>
      <c r="F108" s="27">
        <f t="shared" si="4"/>
        <v>778.8</v>
      </c>
    </row>
    <row r="109" spans="1:6" x14ac:dyDescent="0.2">
      <c r="A109" s="8">
        <v>175</v>
      </c>
      <c r="B109" s="9" t="s">
        <v>53</v>
      </c>
      <c r="C109" s="7">
        <v>337</v>
      </c>
      <c r="D109" s="10">
        <v>38169</v>
      </c>
      <c r="E109" s="44">
        <v>680</v>
      </c>
      <c r="F109" s="27">
        <f t="shared" si="4"/>
        <v>408</v>
      </c>
    </row>
    <row r="110" spans="1:6" x14ac:dyDescent="0.2">
      <c r="A110" s="8">
        <v>176</v>
      </c>
      <c r="B110" s="9" t="s">
        <v>51</v>
      </c>
      <c r="C110" s="7">
        <v>264</v>
      </c>
      <c r="D110" s="10">
        <v>38513</v>
      </c>
      <c r="E110" s="44">
        <v>1899</v>
      </c>
      <c r="F110" s="27">
        <f t="shared" si="4"/>
        <v>1139.3999999999999</v>
      </c>
    </row>
    <row r="111" spans="1:6" x14ac:dyDescent="0.2">
      <c r="A111" s="8">
        <v>179</v>
      </c>
      <c r="B111" s="9" t="s">
        <v>55</v>
      </c>
      <c r="C111" s="7">
        <v>1402</v>
      </c>
      <c r="D111" s="10">
        <v>38761</v>
      </c>
      <c r="E111" s="44">
        <v>1950</v>
      </c>
      <c r="F111" s="17">
        <f>E111*50%</f>
        <v>975</v>
      </c>
    </row>
    <row r="112" spans="1:6" x14ac:dyDescent="0.2">
      <c r="A112" s="8">
        <v>180</v>
      </c>
      <c r="B112" s="9" t="s">
        <v>54</v>
      </c>
      <c r="C112" s="7">
        <v>3903</v>
      </c>
      <c r="D112" s="10">
        <v>38784</v>
      </c>
      <c r="E112" s="44">
        <v>137</v>
      </c>
      <c r="F112" s="17">
        <f>E112*50%</f>
        <v>68.5</v>
      </c>
    </row>
    <row r="113" spans="1:6" x14ac:dyDescent="0.2">
      <c r="A113" s="8">
        <v>181</v>
      </c>
      <c r="B113" s="9" t="s">
        <v>54</v>
      </c>
      <c r="C113" s="7">
        <v>3903</v>
      </c>
      <c r="D113" s="10">
        <v>38784</v>
      </c>
      <c r="E113" s="44">
        <v>137</v>
      </c>
      <c r="F113" s="17">
        <f>E113*50%</f>
        <v>68.5</v>
      </c>
    </row>
    <row r="114" spans="1:6" x14ac:dyDescent="0.2">
      <c r="A114" s="8">
        <v>182</v>
      </c>
      <c r="B114" s="9" t="s">
        <v>56</v>
      </c>
      <c r="C114" s="7">
        <v>3539</v>
      </c>
      <c r="D114" s="10">
        <v>38817</v>
      </c>
      <c r="E114" s="44">
        <v>423</v>
      </c>
      <c r="F114" s="17">
        <f>E114*50%</f>
        <v>211.5</v>
      </c>
    </row>
    <row r="115" spans="1:6" x14ac:dyDescent="0.2">
      <c r="A115" s="8">
        <v>183</v>
      </c>
      <c r="B115" s="9" t="s">
        <v>57</v>
      </c>
      <c r="C115" s="7">
        <v>975</v>
      </c>
      <c r="D115" s="10">
        <v>38911</v>
      </c>
      <c r="E115" s="44">
        <v>1380</v>
      </c>
      <c r="F115" s="17">
        <f>E115*65%</f>
        <v>897</v>
      </c>
    </row>
    <row r="116" spans="1:6" x14ac:dyDescent="0.2">
      <c r="A116" s="8">
        <v>184</v>
      </c>
      <c r="B116" s="9" t="s">
        <v>58</v>
      </c>
      <c r="C116" s="7">
        <v>1342</v>
      </c>
      <c r="D116" s="10">
        <v>38911</v>
      </c>
      <c r="E116" s="44">
        <v>544</v>
      </c>
      <c r="F116" s="17">
        <f t="shared" ref="F116:F121" si="5">E116*50%</f>
        <v>272</v>
      </c>
    </row>
    <row r="117" spans="1:6" x14ac:dyDescent="0.2">
      <c r="A117" s="8">
        <v>186</v>
      </c>
      <c r="B117" s="9" t="s">
        <v>58</v>
      </c>
      <c r="C117" s="7">
        <v>1342</v>
      </c>
      <c r="D117" s="10">
        <v>38911</v>
      </c>
      <c r="E117" s="44">
        <v>544</v>
      </c>
      <c r="F117" s="17">
        <f t="shared" si="5"/>
        <v>272</v>
      </c>
    </row>
    <row r="118" spans="1:6" x14ac:dyDescent="0.2">
      <c r="A118" s="8">
        <v>187</v>
      </c>
      <c r="B118" s="9" t="s">
        <v>58</v>
      </c>
      <c r="C118" s="7">
        <v>1342</v>
      </c>
      <c r="D118" s="10">
        <v>38911</v>
      </c>
      <c r="E118" s="44">
        <v>544</v>
      </c>
      <c r="F118" s="17">
        <f t="shared" si="5"/>
        <v>272</v>
      </c>
    </row>
    <row r="119" spans="1:6" x14ac:dyDescent="0.2">
      <c r="A119" s="8">
        <v>191</v>
      </c>
      <c r="B119" s="9" t="s">
        <v>58</v>
      </c>
      <c r="C119" s="7">
        <v>1342</v>
      </c>
      <c r="D119" s="10">
        <v>38911</v>
      </c>
      <c r="E119" s="44">
        <v>544</v>
      </c>
      <c r="F119" s="17">
        <f t="shared" si="5"/>
        <v>272</v>
      </c>
    </row>
    <row r="120" spans="1:6" x14ac:dyDescent="0.2">
      <c r="A120" s="8">
        <v>193</v>
      </c>
      <c r="B120" s="9" t="s">
        <v>59</v>
      </c>
      <c r="C120" s="7">
        <v>490</v>
      </c>
      <c r="D120" s="10">
        <v>38932</v>
      </c>
      <c r="E120" s="44">
        <v>511</v>
      </c>
      <c r="F120" s="17">
        <f t="shared" si="5"/>
        <v>255.5</v>
      </c>
    </row>
    <row r="121" spans="1:6" x14ac:dyDescent="0.2">
      <c r="A121" s="8">
        <v>195</v>
      </c>
      <c r="B121" s="9" t="s">
        <v>60</v>
      </c>
      <c r="C121" s="7">
        <v>9125</v>
      </c>
      <c r="D121" s="10">
        <v>39013</v>
      </c>
      <c r="E121" s="44">
        <v>59.99</v>
      </c>
      <c r="F121" s="17">
        <f t="shared" si="5"/>
        <v>29.995000000000001</v>
      </c>
    </row>
    <row r="122" spans="1:6" x14ac:dyDescent="0.2">
      <c r="A122" s="8">
        <v>196</v>
      </c>
      <c r="B122" s="9" t="s">
        <v>61</v>
      </c>
      <c r="C122" s="7">
        <v>11166</v>
      </c>
      <c r="D122" s="10">
        <v>39016</v>
      </c>
      <c r="E122" s="44">
        <v>22000</v>
      </c>
      <c r="F122" s="17">
        <f>E122*75%</f>
        <v>16500</v>
      </c>
    </row>
    <row r="123" spans="1:6" x14ac:dyDescent="0.2">
      <c r="A123" s="8">
        <v>197</v>
      </c>
      <c r="B123" s="9" t="s">
        <v>62</v>
      </c>
      <c r="C123" s="7">
        <v>38698</v>
      </c>
      <c r="D123" s="10">
        <v>38979</v>
      </c>
      <c r="E123" s="44">
        <v>1967.7</v>
      </c>
      <c r="F123" s="17">
        <f>E123*60%</f>
        <v>1180.6199999999999</v>
      </c>
    </row>
    <row r="124" spans="1:6" x14ac:dyDescent="0.2">
      <c r="A124" s="8">
        <v>198</v>
      </c>
      <c r="B124" s="9" t="s">
        <v>65</v>
      </c>
      <c r="C124" s="7">
        <v>2407</v>
      </c>
      <c r="D124" s="10">
        <v>39204</v>
      </c>
      <c r="E124" s="44">
        <v>1400</v>
      </c>
      <c r="F124" s="17">
        <f>E124*60%</f>
        <v>840</v>
      </c>
    </row>
    <row r="125" spans="1:6" x14ac:dyDescent="0.2">
      <c r="A125" s="8">
        <v>199</v>
      </c>
      <c r="B125" s="9" t="s">
        <v>63</v>
      </c>
      <c r="C125" s="7">
        <v>3502</v>
      </c>
      <c r="D125" s="10">
        <v>38947</v>
      </c>
      <c r="E125" s="44">
        <v>2800</v>
      </c>
      <c r="F125" s="17">
        <f>E125*60%</f>
        <v>1680</v>
      </c>
    </row>
    <row r="126" spans="1:6" x14ac:dyDescent="0.2">
      <c r="A126" s="8"/>
      <c r="B126" s="9"/>
      <c r="C126" s="7"/>
      <c r="D126" s="10"/>
      <c r="E126" s="44"/>
      <c r="F126" s="17"/>
    </row>
    <row r="127" spans="1:6" x14ac:dyDescent="0.2">
      <c r="A127" s="8">
        <v>202</v>
      </c>
      <c r="B127" s="9" t="s">
        <v>66</v>
      </c>
      <c r="C127" s="7">
        <v>5631</v>
      </c>
      <c r="D127" s="10">
        <v>39239</v>
      </c>
      <c r="E127" s="44">
        <v>315</v>
      </c>
      <c r="F127" s="17">
        <f t="shared" ref="F127:F141" si="6">E127*60%</f>
        <v>189</v>
      </c>
    </row>
    <row r="128" spans="1:6" x14ac:dyDescent="0.2">
      <c r="A128" s="8">
        <v>203</v>
      </c>
      <c r="B128" s="9" t="s">
        <v>63</v>
      </c>
      <c r="C128" s="7">
        <v>3502</v>
      </c>
      <c r="D128" s="10">
        <v>38947</v>
      </c>
      <c r="E128" s="44">
        <v>2800</v>
      </c>
      <c r="F128" s="17">
        <f t="shared" si="6"/>
        <v>1680</v>
      </c>
    </row>
    <row r="129" spans="1:6" x14ac:dyDescent="0.2">
      <c r="A129" s="8">
        <v>204</v>
      </c>
      <c r="B129" s="9" t="s">
        <v>67</v>
      </c>
      <c r="C129" s="7">
        <v>98</v>
      </c>
      <c r="D129" s="10">
        <v>39280</v>
      </c>
      <c r="E129" s="44">
        <v>1390</v>
      </c>
      <c r="F129" s="17">
        <f t="shared" si="6"/>
        <v>834</v>
      </c>
    </row>
    <row r="130" spans="1:6" x14ac:dyDescent="0.2">
      <c r="A130" s="8">
        <v>206</v>
      </c>
      <c r="B130" s="9" t="s">
        <v>68</v>
      </c>
      <c r="C130" s="7">
        <v>73541</v>
      </c>
      <c r="D130" s="10">
        <v>39344</v>
      </c>
      <c r="E130" s="44">
        <v>698</v>
      </c>
      <c r="F130" s="17">
        <f t="shared" si="6"/>
        <v>418.8</v>
      </c>
    </row>
    <row r="131" spans="1:6" x14ac:dyDescent="0.2">
      <c r="A131" s="8">
        <v>217</v>
      </c>
      <c r="B131" s="9" t="s">
        <v>64</v>
      </c>
      <c r="C131" s="7">
        <v>74157</v>
      </c>
      <c r="D131" s="10">
        <v>38926</v>
      </c>
      <c r="E131" s="44">
        <v>705.49</v>
      </c>
      <c r="F131" s="17">
        <f t="shared" si="6"/>
        <v>423.29399999999998</v>
      </c>
    </row>
    <row r="132" spans="1:6" x14ac:dyDescent="0.2">
      <c r="A132" s="8">
        <v>218</v>
      </c>
      <c r="B132" s="9" t="s">
        <v>70</v>
      </c>
      <c r="C132" s="7">
        <v>20760</v>
      </c>
      <c r="D132" s="10">
        <v>39371</v>
      </c>
      <c r="E132" s="44">
        <v>34.9</v>
      </c>
      <c r="F132" s="17">
        <f t="shared" si="6"/>
        <v>20.939999999999998</v>
      </c>
    </row>
    <row r="133" spans="1:6" x14ac:dyDescent="0.2">
      <c r="A133" s="8">
        <v>219</v>
      </c>
      <c r="B133" s="9" t="s">
        <v>64</v>
      </c>
      <c r="C133" s="7">
        <v>74157</v>
      </c>
      <c r="D133" s="10">
        <v>38926</v>
      </c>
      <c r="E133" s="44">
        <v>705.49</v>
      </c>
      <c r="F133" s="17">
        <f t="shared" si="6"/>
        <v>423.29399999999998</v>
      </c>
    </row>
    <row r="134" spans="1:6" x14ac:dyDescent="0.2">
      <c r="A134" s="8">
        <v>222</v>
      </c>
      <c r="B134" s="9" t="s">
        <v>69</v>
      </c>
      <c r="C134" s="7">
        <v>713</v>
      </c>
      <c r="D134" s="10">
        <v>39391</v>
      </c>
      <c r="E134" s="44">
        <v>2049</v>
      </c>
      <c r="F134" s="17">
        <f t="shared" si="6"/>
        <v>1229.3999999999999</v>
      </c>
    </row>
    <row r="135" spans="1:6" x14ac:dyDescent="0.2">
      <c r="A135" s="8">
        <v>224</v>
      </c>
      <c r="B135" s="9" t="s">
        <v>80</v>
      </c>
      <c r="C135" s="7">
        <v>50971</v>
      </c>
      <c r="D135" s="10">
        <v>39443</v>
      </c>
      <c r="E135" s="44">
        <v>1506.33</v>
      </c>
      <c r="F135" s="17">
        <f t="shared" si="6"/>
        <v>903.79799999999989</v>
      </c>
    </row>
    <row r="136" spans="1:6" x14ac:dyDescent="0.2">
      <c r="A136" s="8">
        <v>226</v>
      </c>
      <c r="B136" s="9" t="s">
        <v>81</v>
      </c>
      <c r="C136" s="7">
        <v>50971</v>
      </c>
      <c r="D136" s="10">
        <v>39443</v>
      </c>
      <c r="E136" s="44">
        <v>2435.67</v>
      </c>
      <c r="F136" s="17">
        <f t="shared" si="6"/>
        <v>1461.402</v>
      </c>
    </row>
    <row r="137" spans="1:6" x14ac:dyDescent="0.2">
      <c r="A137" s="8">
        <v>228</v>
      </c>
      <c r="B137" s="11" t="s">
        <v>71</v>
      </c>
      <c r="C137" s="7">
        <v>4</v>
      </c>
      <c r="D137" s="10">
        <v>39616</v>
      </c>
      <c r="E137" s="44">
        <v>1800</v>
      </c>
      <c r="F137" s="17">
        <f t="shared" si="6"/>
        <v>1080</v>
      </c>
    </row>
    <row r="138" spans="1:6" x14ac:dyDescent="0.2">
      <c r="A138" s="8">
        <v>229</v>
      </c>
      <c r="B138" s="9" t="s">
        <v>64</v>
      </c>
      <c r="C138" s="7">
        <v>74157</v>
      </c>
      <c r="D138" s="10">
        <v>38926</v>
      </c>
      <c r="E138" s="44">
        <v>705.49</v>
      </c>
      <c r="F138" s="17">
        <f t="shared" si="6"/>
        <v>423.29399999999998</v>
      </c>
    </row>
    <row r="139" spans="1:6" x14ac:dyDescent="0.2">
      <c r="A139" s="8">
        <v>230</v>
      </c>
      <c r="B139" s="11" t="s">
        <v>71</v>
      </c>
      <c r="C139" s="7">
        <v>4</v>
      </c>
      <c r="D139" s="10">
        <v>39616</v>
      </c>
      <c r="E139" s="44">
        <v>1800</v>
      </c>
      <c r="F139" s="17">
        <f t="shared" si="6"/>
        <v>1080</v>
      </c>
    </row>
    <row r="140" spans="1:6" x14ac:dyDescent="0.2">
      <c r="A140" s="8">
        <v>231</v>
      </c>
      <c r="B140" s="9" t="s">
        <v>64</v>
      </c>
      <c r="C140" s="7">
        <v>74157</v>
      </c>
      <c r="D140" s="10">
        <v>38926</v>
      </c>
      <c r="E140" s="44">
        <v>705.49</v>
      </c>
      <c r="F140" s="17">
        <f t="shared" si="6"/>
        <v>423.29399999999998</v>
      </c>
    </row>
    <row r="141" spans="1:6" x14ac:dyDescent="0.2">
      <c r="A141" s="8">
        <v>232</v>
      </c>
      <c r="B141" s="11" t="s">
        <v>71</v>
      </c>
      <c r="C141" s="7">
        <v>4</v>
      </c>
      <c r="D141" s="10">
        <v>39616</v>
      </c>
      <c r="E141" s="44">
        <v>1800</v>
      </c>
      <c r="F141" s="17">
        <f t="shared" si="6"/>
        <v>1080</v>
      </c>
    </row>
    <row r="142" spans="1:6" x14ac:dyDescent="0.2">
      <c r="A142" s="8">
        <v>233</v>
      </c>
      <c r="B142" s="9" t="s">
        <v>102</v>
      </c>
      <c r="C142" s="7">
        <v>123987</v>
      </c>
      <c r="D142" s="10">
        <v>40066</v>
      </c>
      <c r="E142" s="44">
        <v>459.9</v>
      </c>
      <c r="F142" s="17">
        <f t="shared" ref="F142:F170" si="7">E142*60%</f>
        <v>275.94</v>
      </c>
    </row>
    <row r="143" spans="1:6" x14ac:dyDescent="0.2">
      <c r="A143" s="8">
        <v>234</v>
      </c>
      <c r="B143" s="11" t="s">
        <v>71</v>
      </c>
      <c r="C143" s="7">
        <v>4</v>
      </c>
      <c r="D143" s="10">
        <v>39616</v>
      </c>
      <c r="E143" s="44">
        <v>1800</v>
      </c>
      <c r="F143" s="17">
        <f t="shared" si="7"/>
        <v>1080</v>
      </c>
    </row>
    <row r="144" spans="1:6" x14ac:dyDescent="0.2">
      <c r="A144" s="8">
        <v>235</v>
      </c>
      <c r="B144" s="11" t="s">
        <v>71</v>
      </c>
      <c r="C144" s="7">
        <v>4</v>
      </c>
      <c r="D144" s="10">
        <v>39616</v>
      </c>
      <c r="E144" s="44">
        <v>1800</v>
      </c>
      <c r="F144" s="17">
        <f t="shared" si="7"/>
        <v>1080</v>
      </c>
    </row>
    <row r="145" spans="1:6" x14ac:dyDescent="0.2">
      <c r="A145" s="8">
        <v>236</v>
      </c>
      <c r="B145" s="11" t="s">
        <v>71</v>
      </c>
      <c r="C145" s="7">
        <v>4</v>
      </c>
      <c r="D145" s="10">
        <v>39616</v>
      </c>
      <c r="E145" s="44">
        <v>1800</v>
      </c>
      <c r="F145" s="17">
        <f t="shared" si="7"/>
        <v>1080</v>
      </c>
    </row>
    <row r="146" spans="1:6" x14ac:dyDescent="0.2">
      <c r="A146" s="8">
        <v>237</v>
      </c>
      <c r="B146" s="9" t="s">
        <v>72</v>
      </c>
      <c r="C146" s="7">
        <v>2015</v>
      </c>
      <c r="D146" s="10">
        <v>39682</v>
      </c>
      <c r="E146" s="44">
        <v>810</v>
      </c>
      <c r="F146" s="17">
        <f t="shared" si="7"/>
        <v>486</v>
      </c>
    </row>
    <row r="147" spans="1:6" x14ac:dyDescent="0.2">
      <c r="A147" s="8">
        <v>238</v>
      </c>
      <c r="B147" s="9" t="s">
        <v>73</v>
      </c>
      <c r="C147" s="7">
        <v>2015</v>
      </c>
      <c r="D147" s="10">
        <v>39682</v>
      </c>
      <c r="E147" s="44">
        <v>540</v>
      </c>
      <c r="F147" s="17">
        <f t="shared" si="7"/>
        <v>324</v>
      </c>
    </row>
    <row r="148" spans="1:6" x14ac:dyDescent="0.2">
      <c r="A148" s="8">
        <v>239</v>
      </c>
      <c r="B148" s="9" t="s">
        <v>74</v>
      </c>
      <c r="C148" s="7">
        <v>2015</v>
      </c>
      <c r="D148" s="10">
        <v>39682</v>
      </c>
      <c r="E148" s="44">
        <v>270</v>
      </c>
      <c r="F148" s="17">
        <f t="shared" si="7"/>
        <v>162</v>
      </c>
    </row>
    <row r="149" spans="1:6" x14ac:dyDescent="0.2">
      <c r="A149" s="8">
        <v>240</v>
      </c>
      <c r="B149" s="9" t="s">
        <v>75</v>
      </c>
      <c r="C149" s="7">
        <v>2015</v>
      </c>
      <c r="D149" s="10">
        <v>39682</v>
      </c>
      <c r="E149" s="44">
        <v>295</v>
      </c>
      <c r="F149" s="17">
        <f t="shared" si="7"/>
        <v>177</v>
      </c>
    </row>
    <row r="150" spans="1:6" x14ac:dyDescent="0.2">
      <c r="A150" s="8">
        <v>241</v>
      </c>
      <c r="B150" s="9" t="s">
        <v>76</v>
      </c>
      <c r="C150" s="7">
        <v>2015</v>
      </c>
      <c r="D150" s="10">
        <v>39682</v>
      </c>
      <c r="E150" s="44">
        <v>610</v>
      </c>
      <c r="F150" s="17">
        <f t="shared" si="7"/>
        <v>366</v>
      </c>
    </row>
    <row r="151" spans="1:6" x14ac:dyDescent="0.2">
      <c r="A151" s="8">
        <v>242</v>
      </c>
      <c r="B151" s="9" t="s">
        <v>77</v>
      </c>
      <c r="C151" s="7">
        <v>873</v>
      </c>
      <c r="D151" s="10">
        <v>39682</v>
      </c>
      <c r="E151" s="44">
        <v>2299.9</v>
      </c>
      <c r="F151" s="17">
        <f t="shared" si="7"/>
        <v>1379.94</v>
      </c>
    </row>
    <row r="152" spans="1:6" x14ac:dyDescent="0.2">
      <c r="A152" s="8">
        <v>243</v>
      </c>
      <c r="B152" s="9" t="s">
        <v>78</v>
      </c>
      <c r="C152" s="7">
        <v>873</v>
      </c>
      <c r="D152" s="10">
        <v>39682</v>
      </c>
      <c r="E152" s="44">
        <v>3200</v>
      </c>
      <c r="F152" s="17">
        <f t="shared" si="7"/>
        <v>1920</v>
      </c>
    </row>
    <row r="153" spans="1:6" x14ac:dyDescent="0.2">
      <c r="A153" s="8">
        <v>244</v>
      </c>
      <c r="B153" s="9" t="s">
        <v>78</v>
      </c>
      <c r="C153" s="7">
        <v>873</v>
      </c>
      <c r="D153" s="10">
        <v>39682</v>
      </c>
      <c r="E153" s="44">
        <v>3200</v>
      </c>
      <c r="F153" s="17">
        <f t="shared" si="7"/>
        <v>1920</v>
      </c>
    </row>
    <row r="154" spans="1:6" x14ac:dyDescent="0.2">
      <c r="A154" s="8">
        <v>246</v>
      </c>
      <c r="B154" s="9" t="s">
        <v>75</v>
      </c>
      <c r="C154" s="7">
        <v>2015</v>
      </c>
      <c r="D154" s="10">
        <v>39682</v>
      </c>
      <c r="E154" s="44">
        <v>295</v>
      </c>
      <c r="F154" s="17">
        <f t="shared" si="7"/>
        <v>177</v>
      </c>
    </row>
    <row r="155" spans="1:6" x14ac:dyDescent="0.2">
      <c r="A155" s="8">
        <v>247</v>
      </c>
      <c r="B155" s="9" t="s">
        <v>73</v>
      </c>
      <c r="C155" s="7">
        <v>2015</v>
      </c>
      <c r="D155" s="10">
        <v>39682</v>
      </c>
      <c r="E155" s="44">
        <v>540</v>
      </c>
      <c r="F155" s="17">
        <f t="shared" si="7"/>
        <v>324</v>
      </c>
    </row>
    <row r="156" spans="1:6" x14ac:dyDescent="0.2">
      <c r="A156" s="8">
        <v>248</v>
      </c>
      <c r="B156" s="9" t="s">
        <v>72</v>
      </c>
      <c r="C156" s="7">
        <v>2015</v>
      </c>
      <c r="D156" s="10">
        <v>39682</v>
      </c>
      <c r="E156" s="44">
        <v>810</v>
      </c>
      <c r="F156" s="17">
        <f t="shared" si="7"/>
        <v>486</v>
      </c>
    </row>
    <row r="157" spans="1:6" x14ac:dyDescent="0.2">
      <c r="A157" s="8">
        <v>249</v>
      </c>
      <c r="B157" s="9" t="s">
        <v>72</v>
      </c>
      <c r="C157" s="7">
        <v>2015</v>
      </c>
      <c r="D157" s="10">
        <v>39682</v>
      </c>
      <c r="E157" s="44">
        <v>810</v>
      </c>
      <c r="F157" s="17">
        <f t="shared" si="7"/>
        <v>486</v>
      </c>
    </row>
    <row r="158" spans="1:6" x14ac:dyDescent="0.2">
      <c r="A158" s="8">
        <v>250</v>
      </c>
      <c r="B158" s="9" t="s">
        <v>72</v>
      </c>
      <c r="C158" s="7">
        <v>2015</v>
      </c>
      <c r="D158" s="10">
        <v>39682</v>
      </c>
      <c r="E158" s="44">
        <v>810</v>
      </c>
      <c r="F158" s="17">
        <f t="shared" si="7"/>
        <v>486</v>
      </c>
    </row>
    <row r="159" spans="1:6" x14ac:dyDescent="0.2">
      <c r="A159" s="8">
        <v>251</v>
      </c>
      <c r="B159" s="9" t="s">
        <v>72</v>
      </c>
      <c r="C159" s="7">
        <v>2015</v>
      </c>
      <c r="D159" s="10">
        <v>39682</v>
      </c>
      <c r="E159" s="44">
        <v>810</v>
      </c>
      <c r="F159" s="17">
        <f t="shared" si="7"/>
        <v>486</v>
      </c>
    </row>
    <row r="160" spans="1:6" x14ac:dyDescent="0.2">
      <c r="A160" s="8">
        <v>252</v>
      </c>
      <c r="B160" s="9" t="s">
        <v>79</v>
      </c>
      <c r="C160" s="7">
        <v>14754</v>
      </c>
      <c r="D160" s="10">
        <v>39568</v>
      </c>
      <c r="E160" s="44">
        <v>1370</v>
      </c>
      <c r="F160" s="17">
        <f t="shared" si="7"/>
        <v>822</v>
      </c>
    </row>
    <row r="161" spans="1:6" x14ac:dyDescent="0.2">
      <c r="A161" s="8">
        <v>253</v>
      </c>
      <c r="B161" s="9" t="s">
        <v>83</v>
      </c>
      <c r="C161" s="7">
        <v>12623</v>
      </c>
      <c r="D161" s="10">
        <v>39721</v>
      </c>
      <c r="E161" s="44">
        <v>44.99</v>
      </c>
      <c r="F161" s="17">
        <f t="shared" si="7"/>
        <v>26.994</v>
      </c>
    </row>
    <row r="162" spans="1:6" x14ac:dyDescent="0.2">
      <c r="A162" s="8">
        <v>254</v>
      </c>
      <c r="B162" s="9" t="s">
        <v>82</v>
      </c>
      <c r="C162" s="7">
        <v>12622</v>
      </c>
      <c r="D162" s="10">
        <v>39721</v>
      </c>
      <c r="E162" s="44">
        <v>49.99</v>
      </c>
      <c r="F162" s="17">
        <f t="shared" si="7"/>
        <v>29.994</v>
      </c>
    </row>
    <row r="163" spans="1:6" x14ac:dyDescent="0.2">
      <c r="A163" s="8">
        <v>257</v>
      </c>
      <c r="B163" s="9" t="s">
        <v>84</v>
      </c>
      <c r="C163" s="7">
        <v>29</v>
      </c>
      <c r="D163" s="10">
        <v>39800</v>
      </c>
      <c r="E163" s="44">
        <v>679</v>
      </c>
      <c r="F163" s="17">
        <f t="shared" si="7"/>
        <v>407.4</v>
      </c>
    </row>
    <row r="164" spans="1:6" x14ac:dyDescent="0.2">
      <c r="A164" s="8">
        <v>259</v>
      </c>
      <c r="B164" s="9" t="s">
        <v>85</v>
      </c>
      <c r="C164" s="7">
        <v>5492</v>
      </c>
      <c r="D164" s="10">
        <v>39856</v>
      </c>
      <c r="E164" s="44">
        <v>2100</v>
      </c>
      <c r="F164" s="17">
        <f t="shared" si="7"/>
        <v>1260</v>
      </c>
    </row>
    <row r="165" spans="1:6" x14ac:dyDescent="0.2">
      <c r="A165" s="8">
        <v>260</v>
      </c>
      <c r="B165" s="9" t="s">
        <v>86</v>
      </c>
      <c r="C165" s="7">
        <v>127</v>
      </c>
      <c r="D165" s="10">
        <v>39841</v>
      </c>
      <c r="E165" s="44">
        <v>1095</v>
      </c>
      <c r="F165" s="17">
        <f t="shared" si="7"/>
        <v>657</v>
      </c>
    </row>
    <row r="166" spans="1:6" x14ac:dyDescent="0.2">
      <c r="A166" s="8">
        <v>261</v>
      </c>
      <c r="B166" s="9" t="s">
        <v>87</v>
      </c>
      <c r="C166" s="7">
        <v>10444</v>
      </c>
      <c r="D166" s="10">
        <v>39899</v>
      </c>
      <c r="E166" s="44">
        <v>489</v>
      </c>
      <c r="F166" s="17">
        <f t="shared" si="7"/>
        <v>293.39999999999998</v>
      </c>
    </row>
    <row r="167" spans="1:6" x14ac:dyDescent="0.2">
      <c r="A167" s="8">
        <v>262</v>
      </c>
      <c r="B167" s="9" t="s">
        <v>88</v>
      </c>
      <c r="C167" s="7">
        <v>97</v>
      </c>
      <c r="D167" s="10">
        <v>39899</v>
      </c>
      <c r="E167" s="44">
        <v>1978</v>
      </c>
      <c r="F167" s="17">
        <f t="shared" si="7"/>
        <v>1186.8</v>
      </c>
    </row>
    <row r="168" spans="1:6" x14ac:dyDescent="0.2">
      <c r="A168" s="8">
        <v>263</v>
      </c>
      <c r="B168" s="9" t="s">
        <v>89</v>
      </c>
      <c r="C168" s="7">
        <v>96</v>
      </c>
      <c r="D168" s="10">
        <v>39899</v>
      </c>
      <c r="E168" s="44">
        <v>2872</v>
      </c>
      <c r="F168" s="17">
        <f t="shared" si="7"/>
        <v>1723.2</v>
      </c>
    </row>
    <row r="169" spans="1:6" x14ac:dyDescent="0.2">
      <c r="A169" s="8">
        <v>264</v>
      </c>
      <c r="B169" s="9" t="s">
        <v>90</v>
      </c>
      <c r="C169" s="7">
        <v>96</v>
      </c>
      <c r="D169" s="10">
        <v>39899</v>
      </c>
      <c r="E169" s="44">
        <v>544</v>
      </c>
      <c r="F169" s="17">
        <f t="shared" si="7"/>
        <v>326.39999999999998</v>
      </c>
    </row>
    <row r="170" spans="1:6" x14ac:dyDescent="0.2">
      <c r="A170" s="8">
        <v>265</v>
      </c>
      <c r="B170" s="9" t="s">
        <v>90</v>
      </c>
      <c r="C170" s="7">
        <v>96</v>
      </c>
      <c r="D170" s="10">
        <v>39899</v>
      </c>
      <c r="E170" s="44">
        <v>544</v>
      </c>
      <c r="F170" s="17">
        <f t="shared" si="7"/>
        <v>326.39999999999998</v>
      </c>
    </row>
    <row r="171" spans="1:6" x14ac:dyDescent="0.2">
      <c r="A171" s="8">
        <v>266</v>
      </c>
      <c r="B171" s="9" t="s">
        <v>90</v>
      </c>
      <c r="C171" s="7">
        <v>96</v>
      </c>
      <c r="D171" s="10">
        <v>39899</v>
      </c>
      <c r="E171" s="44">
        <v>544</v>
      </c>
      <c r="F171" s="17">
        <f t="shared" ref="F171:F198" si="8">E171*60%</f>
        <v>326.39999999999998</v>
      </c>
    </row>
    <row r="172" spans="1:6" x14ac:dyDescent="0.2">
      <c r="A172" s="8">
        <v>267</v>
      </c>
      <c r="B172" s="9" t="s">
        <v>90</v>
      </c>
      <c r="C172" s="7">
        <v>96</v>
      </c>
      <c r="D172" s="10">
        <v>39899</v>
      </c>
      <c r="E172" s="44">
        <v>544</v>
      </c>
      <c r="F172" s="17">
        <f t="shared" si="8"/>
        <v>326.39999999999998</v>
      </c>
    </row>
    <row r="173" spans="1:6" x14ac:dyDescent="0.2">
      <c r="A173" s="8">
        <v>268</v>
      </c>
      <c r="B173" s="9" t="s">
        <v>90</v>
      </c>
      <c r="C173" s="7">
        <v>96</v>
      </c>
      <c r="D173" s="10">
        <v>39899</v>
      </c>
      <c r="E173" s="44">
        <v>544</v>
      </c>
      <c r="F173" s="17">
        <f t="shared" si="8"/>
        <v>326.39999999999998</v>
      </c>
    </row>
    <row r="174" spans="1:6" x14ac:dyDescent="0.2">
      <c r="A174" s="8">
        <v>269</v>
      </c>
      <c r="B174" s="9" t="s">
        <v>90</v>
      </c>
      <c r="C174" s="7">
        <v>96</v>
      </c>
      <c r="D174" s="10">
        <v>39899</v>
      </c>
      <c r="E174" s="44">
        <v>544</v>
      </c>
      <c r="F174" s="17">
        <f t="shared" si="8"/>
        <v>326.39999999999998</v>
      </c>
    </row>
    <row r="175" spans="1:6" x14ac:dyDescent="0.2">
      <c r="A175" s="8">
        <v>270</v>
      </c>
      <c r="B175" s="9" t="s">
        <v>90</v>
      </c>
      <c r="C175" s="7">
        <v>96</v>
      </c>
      <c r="D175" s="10">
        <v>39899</v>
      </c>
      <c r="E175" s="44">
        <v>544</v>
      </c>
      <c r="F175" s="17">
        <f t="shared" si="8"/>
        <v>326.39999999999998</v>
      </c>
    </row>
    <row r="176" spans="1:6" x14ac:dyDescent="0.2">
      <c r="A176" s="8">
        <v>271</v>
      </c>
      <c r="B176" s="9" t="s">
        <v>90</v>
      </c>
      <c r="C176" s="7">
        <v>96</v>
      </c>
      <c r="D176" s="10">
        <v>39899</v>
      </c>
      <c r="E176" s="44">
        <v>544</v>
      </c>
      <c r="F176" s="17">
        <f t="shared" si="8"/>
        <v>326.39999999999998</v>
      </c>
    </row>
    <row r="177" spans="1:6" x14ac:dyDescent="0.2">
      <c r="A177" s="8">
        <v>272</v>
      </c>
      <c r="B177" s="9" t="s">
        <v>90</v>
      </c>
      <c r="C177" s="7">
        <v>96</v>
      </c>
      <c r="D177" s="10">
        <v>39899</v>
      </c>
      <c r="E177" s="44">
        <v>544</v>
      </c>
      <c r="F177" s="17">
        <f t="shared" si="8"/>
        <v>326.39999999999998</v>
      </c>
    </row>
    <row r="178" spans="1:6" x14ac:dyDescent="0.2">
      <c r="A178" s="8">
        <v>273</v>
      </c>
      <c r="B178" s="9" t="s">
        <v>90</v>
      </c>
      <c r="C178" s="7">
        <v>96</v>
      </c>
      <c r="D178" s="10">
        <v>39899</v>
      </c>
      <c r="E178" s="44">
        <v>544</v>
      </c>
      <c r="F178" s="17">
        <f t="shared" si="8"/>
        <v>326.39999999999998</v>
      </c>
    </row>
    <row r="179" spans="1:6" x14ac:dyDescent="0.2">
      <c r="A179" s="8">
        <v>274</v>
      </c>
      <c r="B179" s="9" t="s">
        <v>90</v>
      </c>
      <c r="C179" s="7">
        <v>96</v>
      </c>
      <c r="D179" s="10">
        <v>39899</v>
      </c>
      <c r="E179" s="44">
        <v>544</v>
      </c>
      <c r="F179" s="17">
        <f t="shared" si="8"/>
        <v>326.39999999999998</v>
      </c>
    </row>
    <row r="180" spans="1:6" x14ac:dyDescent="0.2">
      <c r="A180" s="8">
        <v>275</v>
      </c>
      <c r="B180" s="9" t="s">
        <v>90</v>
      </c>
      <c r="C180" s="7">
        <v>96</v>
      </c>
      <c r="D180" s="10">
        <v>39899</v>
      </c>
      <c r="E180" s="44">
        <v>544</v>
      </c>
      <c r="F180" s="17">
        <f t="shared" si="8"/>
        <v>326.39999999999998</v>
      </c>
    </row>
    <row r="181" spans="1:6" x14ac:dyDescent="0.2">
      <c r="A181" s="8">
        <v>276</v>
      </c>
      <c r="B181" s="9" t="s">
        <v>91</v>
      </c>
      <c r="C181" s="7">
        <v>96</v>
      </c>
      <c r="D181" s="10">
        <v>39899</v>
      </c>
      <c r="E181" s="44">
        <v>399</v>
      </c>
      <c r="F181" s="17">
        <f t="shared" si="8"/>
        <v>239.39999999999998</v>
      </c>
    </row>
    <row r="182" spans="1:6" x14ac:dyDescent="0.2">
      <c r="A182" s="8">
        <v>277</v>
      </c>
      <c r="B182" s="9" t="s">
        <v>91</v>
      </c>
      <c r="C182" s="7">
        <v>96</v>
      </c>
      <c r="D182" s="10">
        <v>39899</v>
      </c>
      <c r="E182" s="44">
        <v>399</v>
      </c>
      <c r="F182" s="17">
        <f t="shared" si="8"/>
        <v>239.39999999999998</v>
      </c>
    </row>
    <row r="183" spans="1:6" x14ac:dyDescent="0.2">
      <c r="A183" s="8">
        <v>278</v>
      </c>
      <c r="B183" s="9" t="s">
        <v>91</v>
      </c>
      <c r="C183" s="7">
        <v>96</v>
      </c>
      <c r="D183" s="10">
        <v>39899</v>
      </c>
      <c r="E183" s="44">
        <v>399</v>
      </c>
      <c r="F183" s="17">
        <f t="shared" si="8"/>
        <v>239.39999999999998</v>
      </c>
    </row>
    <row r="184" spans="1:6" x14ac:dyDescent="0.2">
      <c r="A184" s="8">
        <v>279</v>
      </c>
      <c r="B184" s="9" t="s">
        <v>91</v>
      </c>
      <c r="C184" s="7">
        <v>96</v>
      </c>
      <c r="D184" s="10">
        <v>39899</v>
      </c>
      <c r="E184" s="44">
        <v>399</v>
      </c>
      <c r="F184" s="17">
        <f t="shared" si="8"/>
        <v>239.39999999999998</v>
      </c>
    </row>
    <row r="185" spans="1:6" x14ac:dyDescent="0.2">
      <c r="A185" s="8">
        <v>280</v>
      </c>
      <c r="B185" s="9" t="s">
        <v>91</v>
      </c>
      <c r="C185" s="7">
        <v>96</v>
      </c>
      <c r="D185" s="10">
        <v>39899</v>
      </c>
      <c r="E185" s="44">
        <v>399</v>
      </c>
      <c r="F185" s="17">
        <f t="shared" si="8"/>
        <v>239.39999999999998</v>
      </c>
    </row>
    <row r="186" spans="1:6" x14ac:dyDescent="0.2">
      <c r="A186" s="8">
        <v>281</v>
      </c>
      <c r="B186" s="9" t="s">
        <v>92</v>
      </c>
      <c r="C186" s="7">
        <v>96</v>
      </c>
      <c r="D186" s="10">
        <v>39899</v>
      </c>
      <c r="E186" s="44">
        <v>266</v>
      </c>
      <c r="F186" s="17">
        <f t="shared" si="8"/>
        <v>159.6</v>
      </c>
    </row>
    <row r="187" spans="1:6" x14ac:dyDescent="0.2">
      <c r="A187" s="8">
        <v>282</v>
      </c>
      <c r="B187" s="9" t="s">
        <v>92</v>
      </c>
      <c r="C187" s="7">
        <v>96</v>
      </c>
      <c r="D187" s="10">
        <v>39899</v>
      </c>
      <c r="E187" s="44">
        <v>266</v>
      </c>
      <c r="F187" s="17">
        <f t="shared" si="8"/>
        <v>159.6</v>
      </c>
    </row>
    <row r="188" spans="1:6" x14ac:dyDescent="0.2">
      <c r="A188" s="8">
        <v>283</v>
      </c>
      <c r="B188" s="9" t="s">
        <v>92</v>
      </c>
      <c r="C188" s="7">
        <v>96</v>
      </c>
      <c r="D188" s="10">
        <v>39899</v>
      </c>
      <c r="E188" s="44">
        <v>266</v>
      </c>
      <c r="F188" s="17">
        <f t="shared" si="8"/>
        <v>159.6</v>
      </c>
    </row>
    <row r="189" spans="1:6" x14ac:dyDescent="0.2">
      <c r="A189" s="8">
        <v>284</v>
      </c>
      <c r="B189" s="9" t="s">
        <v>93</v>
      </c>
      <c r="C189" s="7">
        <v>96</v>
      </c>
      <c r="D189" s="10">
        <v>39899</v>
      </c>
      <c r="E189" s="44">
        <v>1720</v>
      </c>
      <c r="F189" s="17">
        <f t="shared" si="8"/>
        <v>1032</v>
      </c>
    </row>
    <row r="190" spans="1:6" x14ac:dyDescent="0.2">
      <c r="A190" s="8">
        <v>285</v>
      </c>
      <c r="B190" s="9" t="s">
        <v>94</v>
      </c>
      <c r="C190" s="7">
        <v>96</v>
      </c>
      <c r="D190" s="10">
        <v>39899</v>
      </c>
      <c r="E190" s="44">
        <v>3820</v>
      </c>
      <c r="F190" s="17">
        <f t="shared" si="8"/>
        <v>2292</v>
      </c>
    </row>
    <row r="191" spans="1:6" x14ac:dyDescent="0.2">
      <c r="A191" s="8">
        <v>286</v>
      </c>
      <c r="B191" s="9" t="s">
        <v>95</v>
      </c>
      <c r="C191" s="7">
        <v>96</v>
      </c>
      <c r="D191" s="10">
        <v>39899</v>
      </c>
      <c r="E191" s="44">
        <v>504</v>
      </c>
      <c r="F191" s="17">
        <f t="shared" si="8"/>
        <v>302.39999999999998</v>
      </c>
    </row>
    <row r="192" spans="1:6" x14ac:dyDescent="0.2">
      <c r="A192" s="8">
        <v>287</v>
      </c>
      <c r="B192" s="9" t="s">
        <v>96</v>
      </c>
      <c r="C192" s="7">
        <v>6</v>
      </c>
      <c r="D192" s="10">
        <v>39987</v>
      </c>
      <c r="E192" s="44">
        <v>932</v>
      </c>
      <c r="F192" s="17">
        <f t="shared" si="8"/>
        <v>559.19999999999993</v>
      </c>
    </row>
    <row r="193" spans="1:8" x14ac:dyDescent="0.2">
      <c r="A193" s="8">
        <v>288</v>
      </c>
      <c r="B193" s="9" t="s">
        <v>97</v>
      </c>
      <c r="C193" s="7">
        <v>6</v>
      </c>
      <c r="D193" s="10">
        <v>39987</v>
      </c>
      <c r="E193" s="44">
        <v>277.10000000000002</v>
      </c>
      <c r="F193" s="17">
        <f t="shared" si="8"/>
        <v>166.26000000000002</v>
      </c>
    </row>
    <row r="194" spans="1:8" x14ac:dyDescent="0.2">
      <c r="A194" s="8">
        <v>289</v>
      </c>
      <c r="B194" s="9" t="s">
        <v>97</v>
      </c>
      <c r="C194" s="7">
        <v>6</v>
      </c>
      <c r="D194" s="10">
        <v>39987</v>
      </c>
      <c r="E194" s="44">
        <v>277.10000000000002</v>
      </c>
      <c r="F194" s="17">
        <f t="shared" si="8"/>
        <v>166.26000000000002</v>
      </c>
    </row>
    <row r="195" spans="1:8" x14ac:dyDescent="0.2">
      <c r="A195" s="8">
        <v>290</v>
      </c>
      <c r="B195" s="9" t="s">
        <v>97</v>
      </c>
      <c r="C195" s="7">
        <v>6</v>
      </c>
      <c r="D195" s="10">
        <v>39987</v>
      </c>
      <c r="E195" s="44">
        <v>277.10000000000002</v>
      </c>
      <c r="F195" s="17">
        <f t="shared" si="8"/>
        <v>166.26000000000002</v>
      </c>
    </row>
    <row r="196" spans="1:8" x14ac:dyDescent="0.2">
      <c r="A196" s="8">
        <v>291</v>
      </c>
      <c r="B196" s="9" t="s">
        <v>97</v>
      </c>
      <c r="C196" s="7">
        <v>6</v>
      </c>
      <c r="D196" s="10">
        <v>39987</v>
      </c>
      <c r="E196" s="44">
        <v>277.10000000000002</v>
      </c>
      <c r="F196" s="17">
        <f t="shared" si="8"/>
        <v>166.26000000000002</v>
      </c>
    </row>
    <row r="197" spans="1:8" x14ac:dyDescent="0.2">
      <c r="A197" s="8">
        <v>292</v>
      </c>
      <c r="B197" s="9" t="s">
        <v>97</v>
      </c>
      <c r="C197" s="7">
        <v>6</v>
      </c>
      <c r="D197" s="10">
        <v>39987</v>
      </c>
      <c r="E197" s="44">
        <v>277.10000000000002</v>
      </c>
      <c r="F197" s="17">
        <f t="shared" si="8"/>
        <v>166.26000000000002</v>
      </c>
    </row>
    <row r="198" spans="1:8" x14ac:dyDescent="0.2">
      <c r="A198" s="8">
        <v>294</v>
      </c>
      <c r="B198" s="9" t="s">
        <v>97</v>
      </c>
      <c r="C198" s="7">
        <v>6</v>
      </c>
      <c r="D198" s="10">
        <v>39987</v>
      </c>
      <c r="E198" s="44">
        <v>277.10000000000002</v>
      </c>
      <c r="F198" s="17">
        <f t="shared" si="8"/>
        <v>166.26000000000002</v>
      </c>
    </row>
    <row r="199" spans="1:8" x14ac:dyDescent="0.2">
      <c r="A199" s="8">
        <v>295</v>
      </c>
      <c r="B199" s="9" t="s">
        <v>98</v>
      </c>
      <c r="C199" s="7">
        <v>50</v>
      </c>
      <c r="D199" s="10">
        <v>40010</v>
      </c>
      <c r="E199" s="44">
        <v>2006.24</v>
      </c>
      <c r="F199" s="17">
        <v>1203.75</v>
      </c>
    </row>
    <row r="200" spans="1:8" x14ac:dyDescent="0.2">
      <c r="A200" s="8">
        <v>296</v>
      </c>
      <c r="B200" s="9" t="s">
        <v>99</v>
      </c>
      <c r="C200" s="7">
        <v>44</v>
      </c>
      <c r="D200" s="10">
        <v>40001</v>
      </c>
      <c r="E200" s="44">
        <v>342.8</v>
      </c>
      <c r="F200" s="17">
        <f t="shared" ref="F200:F219" si="9">E200*60%</f>
        <v>205.68</v>
      </c>
    </row>
    <row r="201" spans="1:8" x14ac:dyDescent="0.2">
      <c r="A201" s="8">
        <v>297</v>
      </c>
      <c r="B201" s="9" t="s">
        <v>99</v>
      </c>
      <c r="C201" s="7">
        <v>44</v>
      </c>
      <c r="D201" s="10">
        <v>40001</v>
      </c>
      <c r="E201" s="44">
        <v>342.8</v>
      </c>
      <c r="F201" s="17">
        <f t="shared" si="9"/>
        <v>205.68</v>
      </c>
    </row>
    <row r="202" spans="1:8" x14ac:dyDescent="0.2">
      <c r="A202" s="8">
        <v>298</v>
      </c>
      <c r="B202" s="9" t="s">
        <v>99</v>
      </c>
      <c r="C202" s="7">
        <v>44</v>
      </c>
      <c r="D202" s="10">
        <v>40001</v>
      </c>
      <c r="E202" s="44">
        <v>342.8</v>
      </c>
      <c r="F202" s="17">
        <f t="shared" si="9"/>
        <v>205.68</v>
      </c>
    </row>
    <row r="203" spans="1:8" x14ac:dyDescent="0.2">
      <c r="A203" s="8">
        <v>299</v>
      </c>
      <c r="B203" s="9" t="s">
        <v>99</v>
      </c>
      <c r="C203" s="7">
        <v>44</v>
      </c>
      <c r="D203" s="10">
        <v>40001</v>
      </c>
      <c r="E203" s="44">
        <v>342.8</v>
      </c>
      <c r="F203" s="17">
        <f t="shared" si="9"/>
        <v>205.68</v>
      </c>
    </row>
    <row r="204" spans="1:8" x14ac:dyDescent="0.2">
      <c r="A204" s="8">
        <v>300</v>
      </c>
      <c r="B204" s="9" t="s">
        <v>99</v>
      </c>
      <c r="C204" s="7">
        <v>44</v>
      </c>
      <c r="D204" s="10">
        <v>40001</v>
      </c>
      <c r="E204" s="44">
        <v>342.8</v>
      </c>
      <c r="F204" s="17">
        <f t="shared" si="9"/>
        <v>205.68</v>
      </c>
    </row>
    <row r="205" spans="1:8" x14ac:dyDescent="0.2">
      <c r="A205" s="8">
        <v>303</v>
      </c>
      <c r="B205" s="9" t="s">
        <v>100</v>
      </c>
      <c r="C205" s="7">
        <v>44</v>
      </c>
      <c r="D205" s="10">
        <v>40001</v>
      </c>
      <c r="E205" s="44">
        <v>1590.85</v>
      </c>
      <c r="F205" s="17">
        <f t="shared" si="9"/>
        <v>954.50999999999988</v>
      </c>
      <c r="H205"/>
    </row>
    <row r="206" spans="1:8" x14ac:dyDescent="0.2">
      <c r="A206" s="8">
        <v>304</v>
      </c>
      <c r="B206" s="9" t="s">
        <v>101</v>
      </c>
      <c r="C206" s="7">
        <v>44</v>
      </c>
      <c r="D206" s="10">
        <v>40001</v>
      </c>
      <c r="E206" s="44">
        <v>1625.65</v>
      </c>
      <c r="F206" s="17">
        <f t="shared" si="9"/>
        <v>975.39</v>
      </c>
      <c r="H206"/>
    </row>
    <row r="207" spans="1:8" x14ac:dyDescent="0.2">
      <c r="A207" s="8">
        <v>305</v>
      </c>
      <c r="B207" s="9" t="s">
        <v>101</v>
      </c>
      <c r="C207" s="7">
        <v>44</v>
      </c>
      <c r="D207" s="10">
        <v>40001</v>
      </c>
      <c r="E207" s="44">
        <v>1625.65</v>
      </c>
      <c r="F207" s="17">
        <f t="shared" si="9"/>
        <v>975.39</v>
      </c>
      <c r="H207"/>
    </row>
    <row r="208" spans="1:8" x14ac:dyDescent="0.2">
      <c r="A208" s="8">
        <v>306</v>
      </c>
      <c r="B208" s="9" t="s">
        <v>101</v>
      </c>
      <c r="C208" s="7">
        <v>44</v>
      </c>
      <c r="D208" s="10">
        <v>40001</v>
      </c>
      <c r="E208" s="44">
        <v>1625.65</v>
      </c>
      <c r="F208" s="17">
        <f t="shared" si="9"/>
        <v>975.39</v>
      </c>
      <c r="H208"/>
    </row>
    <row r="209" spans="1:8" x14ac:dyDescent="0.2">
      <c r="A209" s="8">
        <v>310</v>
      </c>
      <c r="B209" s="9" t="s">
        <v>113</v>
      </c>
      <c r="C209" s="7">
        <v>82021</v>
      </c>
      <c r="D209" s="10">
        <v>39937</v>
      </c>
      <c r="E209" s="44">
        <v>312.8</v>
      </c>
      <c r="F209" s="17">
        <f t="shared" si="9"/>
        <v>187.68</v>
      </c>
      <c r="H209"/>
    </row>
    <row r="210" spans="1:8" x14ac:dyDescent="0.2">
      <c r="A210" s="8">
        <v>311</v>
      </c>
      <c r="B210" s="9" t="s">
        <v>103</v>
      </c>
      <c r="C210" s="7">
        <v>73</v>
      </c>
      <c r="D210" s="10">
        <v>40288</v>
      </c>
      <c r="E210" s="44">
        <v>420</v>
      </c>
      <c r="F210" s="17">
        <f t="shared" si="9"/>
        <v>252</v>
      </c>
      <c r="H210"/>
    </row>
    <row r="211" spans="1:8" x14ac:dyDescent="0.2">
      <c r="A211" s="8">
        <v>312</v>
      </c>
      <c r="B211" s="9" t="s">
        <v>104</v>
      </c>
      <c r="C211" s="7">
        <v>1631</v>
      </c>
      <c r="D211" s="10">
        <v>40291</v>
      </c>
      <c r="E211" s="44">
        <v>499</v>
      </c>
      <c r="F211" s="17">
        <f t="shared" si="9"/>
        <v>299.39999999999998</v>
      </c>
      <c r="H211"/>
    </row>
    <row r="212" spans="1:8" x14ac:dyDescent="0.2">
      <c r="A212" s="8">
        <v>313</v>
      </c>
      <c r="B212" s="9" t="s">
        <v>105</v>
      </c>
      <c r="C212" s="7">
        <v>1116</v>
      </c>
      <c r="D212" s="10">
        <v>40331</v>
      </c>
      <c r="E212" s="44">
        <v>351</v>
      </c>
      <c r="F212" s="17">
        <f t="shared" si="9"/>
        <v>210.6</v>
      </c>
      <c r="H212"/>
    </row>
    <row r="213" spans="1:8" x14ac:dyDescent="0.2">
      <c r="A213" s="8">
        <v>314</v>
      </c>
      <c r="B213" s="9" t="s">
        <v>105</v>
      </c>
      <c r="C213" s="7">
        <v>1116</v>
      </c>
      <c r="D213" s="10">
        <v>40331</v>
      </c>
      <c r="E213" s="44">
        <v>351</v>
      </c>
      <c r="F213" s="17">
        <f t="shared" si="9"/>
        <v>210.6</v>
      </c>
      <c r="H213"/>
    </row>
    <row r="214" spans="1:8" x14ac:dyDescent="0.2">
      <c r="A214" s="8">
        <v>315</v>
      </c>
      <c r="B214" s="9" t="s">
        <v>106</v>
      </c>
      <c r="C214" s="7">
        <v>1116</v>
      </c>
      <c r="D214" s="10">
        <v>40331</v>
      </c>
      <c r="E214" s="44">
        <v>175</v>
      </c>
      <c r="F214" s="17">
        <f t="shared" si="9"/>
        <v>105</v>
      </c>
      <c r="H214"/>
    </row>
    <row r="215" spans="1:8" x14ac:dyDescent="0.2">
      <c r="A215" s="8">
        <v>316</v>
      </c>
      <c r="B215" s="9" t="s">
        <v>110</v>
      </c>
      <c r="C215" s="7">
        <v>1903</v>
      </c>
      <c r="D215" s="10">
        <v>40317</v>
      </c>
      <c r="E215" s="44">
        <v>914</v>
      </c>
      <c r="F215" s="17">
        <f t="shared" si="9"/>
        <v>548.4</v>
      </c>
      <c r="H215"/>
    </row>
    <row r="216" spans="1:8" x14ac:dyDescent="0.2">
      <c r="A216" s="8">
        <v>317</v>
      </c>
      <c r="B216" s="9" t="s">
        <v>110</v>
      </c>
      <c r="C216" s="7">
        <v>1903</v>
      </c>
      <c r="D216" s="10">
        <v>40317</v>
      </c>
      <c r="E216" s="44">
        <v>914</v>
      </c>
      <c r="F216" s="17">
        <f t="shared" si="9"/>
        <v>548.4</v>
      </c>
      <c r="H216"/>
    </row>
    <row r="217" spans="1:8" x14ac:dyDescent="0.2">
      <c r="A217" s="8">
        <v>318</v>
      </c>
      <c r="B217" s="9" t="s">
        <v>111</v>
      </c>
      <c r="C217" s="7">
        <v>76</v>
      </c>
      <c r="D217" s="10">
        <v>40430</v>
      </c>
      <c r="E217" s="44">
        <v>990</v>
      </c>
      <c r="F217" s="17">
        <f t="shared" si="9"/>
        <v>594</v>
      </c>
      <c r="H217"/>
    </row>
    <row r="218" spans="1:8" x14ac:dyDescent="0.2">
      <c r="A218" s="8">
        <v>319</v>
      </c>
      <c r="B218" s="9" t="s">
        <v>111</v>
      </c>
      <c r="C218" s="7">
        <v>76</v>
      </c>
      <c r="D218" s="10">
        <v>40430</v>
      </c>
      <c r="E218" s="44">
        <v>990</v>
      </c>
      <c r="F218" s="17">
        <f t="shared" si="9"/>
        <v>594</v>
      </c>
      <c r="H218"/>
    </row>
    <row r="219" spans="1:8" x14ac:dyDescent="0.2">
      <c r="A219" s="8">
        <v>320</v>
      </c>
      <c r="B219" s="9" t="s">
        <v>112</v>
      </c>
      <c r="C219" s="7">
        <v>13</v>
      </c>
      <c r="D219" s="10">
        <v>40528</v>
      </c>
      <c r="E219" s="44">
        <v>1500</v>
      </c>
      <c r="F219" s="17">
        <f t="shared" si="9"/>
        <v>900</v>
      </c>
      <c r="H219"/>
    </row>
    <row r="220" spans="1:8" x14ac:dyDescent="0.2">
      <c r="A220" s="8">
        <v>321</v>
      </c>
      <c r="B220" s="9" t="s">
        <v>114</v>
      </c>
      <c r="C220" s="7">
        <v>193</v>
      </c>
      <c r="D220" s="10">
        <v>41117</v>
      </c>
      <c r="E220" s="44">
        <v>468</v>
      </c>
      <c r="F220" s="17">
        <f t="shared" ref="F220:F234" si="10">E220*70%</f>
        <v>327.59999999999997</v>
      </c>
      <c r="H220"/>
    </row>
    <row r="221" spans="1:8" x14ac:dyDescent="0.2">
      <c r="A221" s="8">
        <v>322</v>
      </c>
      <c r="B221" s="9" t="s">
        <v>114</v>
      </c>
      <c r="C221" s="7">
        <v>193</v>
      </c>
      <c r="D221" s="10">
        <v>41117</v>
      </c>
      <c r="E221" s="44">
        <v>468</v>
      </c>
      <c r="F221" s="17">
        <f t="shared" si="10"/>
        <v>327.59999999999997</v>
      </c>
      <c r="H221"/>
    </row>
    <row r="222" spans="1:8" x14ac:dyDescent="0.2">
      <c r="A222" s="8">
        <v>323</v>
      </c>
      <c r="B222" s="9" t="s">
        <v>115</v>
      </c>
      <c r="C222" s="7">
        <v>193</v>
      </c>
      <c r="D222" s="10">
        <v>41117</v>
      </c>
      <c r="E222" s="44">
        <v>352</v>
      </c>
      <c r="F222" s="17">
        <f t="shared" si="10"/>
        <v>246.39999999999998</v>
      </c>
      <c r="H222"/>
    </row>
    <row r="223" spans="1:8" x14ac:dyDescent="0.2">
      <c r="A223" s="8">
        <v>324</v>
      </c>
      <c r="B223" s="9" t="s">
        <v>115</v>
      </c>
      <c r="C223" s="7">
        <v>193</v>
      </c>
      <c r="D223" s="10">
        <v>41117</v>
      </c>
      <c r="E223" s="44">
        <v>352</v>
      </c>
      <c r="F223" s="17">
        <f t="shared" si="10"/>
        <v>246.39999999999998</v>
      </c>
      <c r="H223"/>
    </row>
    <row r="224" spans="1:8" x14ac:dyDescent="0.2">
      <c r="A224" s="8">
        <v>325</v>
      </c>
      <c r="B224" s="9" t="s">
        <v>116</v>
      </c>
      <c r="C224" s="7">
        <v>193</v>
      </c>
      <c r="D224" s="10">
        <v>41117</v>
      </c>
      <c r="E224" s="44">
        <v>370</v>
      </c>
      <c r="F224" s="17">
        <f t="shared" si="10"/>
        <v>259</v>
      </c>
      <c r="H224"/>
    </row>
    <row r="225" spans="1:8" x14ac:dyDescent="0.2">
      <c r="A225" s="8">
        <v>326</v>
      </c>
      <c r="B225" s="9" t="s">
        <v>116</v>
      </c>
      <c r="C225" s="7">
        <v>193</v>
      </c>
      <c r="D225" s="10">
        <v>41117</v>
      </c>
      <c r="E225" s="44">
        <v>370</v>
      </c>
      <c r="F225" s="17">
        <f t="shared" si="10"/>
        <v>259</v>
      </c>
      <c r="H225"/>
    </row>
    <row r="226" spans="1:8" x14ac:dyDescent="0.2">
      <c r="A226" s="8">
        <v>327</v>
      </c>
      <c r="B226" s="9" t="s">
        <v>116</v>
      </c>
      <c r="C226" s="7">
        <v>193</v>
      </c>
      <c r="D226" s="10">
        <v>41117</v>
      </c>
      <c r="E226" s="44">
        <v>370</v>
      </c>
      <c r="F226" s="17">
        <f t="shared" si="10"/>
        <v>259</v>
      </c>
      <c r="H226"/>
    </row>
    <row r="227" spans="1:8" x14ac:dyDescent="0.2">
      <c r="A227" s="8">
        <v>328</v>
      </c>
      <c r="B227" s="9" t="s">
        <v>116</v>
      </c>
      <c r="C227" s="7">
        <v>193</v>
      </c>
      <c r="D227" s="10">
        <v>41117</v>
      </c>
      <c r="E227" s="44">
        <v>370</v>
      </c>
      <c r="F227" s="17">
        <f t="shared" si="10"/>
        <v>259</v>
      </c>
      <c r="H227"/>
    </row>
    <row r="228" spans="1:8" x14ac:dyDescent="0.2">
      <c r="A228" s="8">
        <v>329</v>
      </c>
      <c r="B228" s="9" t="s">
        <v>116</v>
      </c>
      <c r="C228" s="7">
        <v>193</v>
      </c>
      <c r="D228" s="10">
        <v>41117</v>
      </c>
      <c r="E228" s="44">
        <v>370</v>
      </c>
      <c r="F228" s="17">
        <f t="shared" si="10"/>
        <v>259</v>
      </c>
      <c r="H228"/>
    </row>
    <row r="229" spans="1:8" x14ac:dyDescent="0.2">
      <c r="A229" s="8">
        <v>330</v>
      </c>
      <c r="B229" s="9" t="s">
        <v>116</v>
      </c>
      <c r="C229" s="7">
        <v>193</v>
      </c>
      <c r="D229" s="10">
        <v>41117</v>
      </c>
      <c r="E229" s="44">
        <v>370</v>
      </c>
      <c r="F229" s="17">
        <f t="shared" si="10"/>
        <v>259</v>
      </c>
      <c r="H229"/>
    </row>
    <row r="230" spans="1:8" x14ac:dyDescent="0.2">
      <c r="A230" s="8">
        <v>331</v>
      </c>
      <c r="B230" s="9" t="s">
        <v>116</v>
      </c>
      <c r="C230" s="7">
        <v>193</v>
      </c>
      <c r="D230" s="10">
        <v>41117</v>
      </c>
      <c r="E230" s="44">
        <v>370</v>
      </c>
      <c r="F230" s="17">
        <f t="shared" si="10"/>
        <v>259</v>
      </c>
      <c r="H230"/>
    </row>
    <row r="231" spans="1:8" x14ac:dyDescent="0.2">
      <c r="A231" s="8">
        <v>332</v>
      </c>
      <c r="B231" s="9" t="s">
        <v>116</v>
      </c>
      <c r="C231" s="7">
        <v>193</v>
      </c>
      <c r="D231" s="10">
        <v>41117</v>
      </c>
      <c r="E231" s="44">
        <v>370</v>
      </c>
      <c r="F231" s="17">
        <f t="shared" si="10"/>
        <v>259</v>
      </c>
      <c r="H231"/>
    </row>
    <row r="232" spans="1:8" x14ac:dyDescent="0.2">
      <c r="A232" s="8">
        <v>333</v>
      </c>
      <c r="B232" s="9" t="s">
        <v>116</v>
      </c>
      <c r="C232" s="7">
        <v>193</v>
      </c>
      <c r="D232" s="10">
        <v>41117</v>
      </c>
      <c r="E232" s="44">
        <v>370</v>
      </c>
      <c r="F232" s="17">
        <f t="shared" si="10"/>
        <v>259</v>
      </c>
      <c r="H232"/>
    </row>
    <row r="233" spans="1:8" x14ac:dyDescent="0.2">
      <c r="A233" s="8">
        <v>334</v>
      </c>
      <c r="B233" s="9" t="s">
        <v>116</v>
      </c>
      <c r="C233" s="7">
        <v>193</v>
      </c>
      <c r="D233" s="10">
        <v>41117</v>
      </c>
      <c r="E233" s="44">
        <v>370</v>
      </c>
      <c r="F233" s="17">
        <f t="shared" si="10"/>
        <v>259</v>
      </c>
      <c r="H233"/>
    </row>
    <row r="234" spans="1:8" x14ac:dyDescent="0.2">
      <c r="A234" s="8">
        <v>335</v>
      </c>
      <c r="B234" s="9" t="s">
        <v>117</v>
      </c>
      <c r="C234" s="7">
        <v>193</v>
      </c>
      <c r="D234" s="10">
        <v>41117</v>
      </c>
      <c r="E234" s="44">
        <v>425</v>
      </c>
      <c r="F234" s="17">
        <f t="shared" si="10"/>
        <v>297.5</v>
      </c>
      <c r="H234"/>
    </row>
    <row r="235" spans="1:8" x14ac:dyDescent="0.2">
      <c r="A235" s="8">
        <v>336</v>
      </c>
      <c r="B235" s="9" t="s">
        <v>119</v>
      </c>
      <c r="C235" s="7">
        <v>4271</v>
      </c>
      <c r="D235" s="10">
        <v>41247</v>
      </c>
      <c r="E235" s="44">
        <v>39000</v>
      </c>
      <c r="F235" s="17">
        <f>E235*90%</f>
        <v>35100</v>
      </c>
      <c r="H235"/>
    </row>
    <row r="236" spans="1:8" x14ac:dyDescent="0.2">
      <c r="A236" s="8">
        <v>337</v>
      </c>
      <c r="B236" s="9" t="s">
        <v>120</v>
      </c>
      <c r="C236" s="7">
        <v>218</v>
      </c>
      <c r="D236" s="10">
        <v>41143</v>
      </c>
      <c r="E236" s="44">
        <v>900</v>
      </c>
      <c r="F236" s="17">
        <f>E236*70%</f>
        <v>630</v>
      </c>
      <c r="H236"/>
    </row>
    <row r="237" spans="1:8" x14ac:dyDescent="0.2">
      <c r="A237" s="8">
        <v>338</v>
      </c>
      <c r="B237" s="9" t="s">
        <v>121</v>
      </c>
      <c r="C237" s="7">
        <v>350</v>
      </c>
      <c r="D237" s="10">
        <v>41143</v>
      </c>
      <c r="E237" s="44">
        <v>350</v>
      </c>
      <c r="F237" s="17">
        <f>E237*70%</f>
        <v>244.99999999999997</v>
      </c>
      <c r="H237"/>
    </row>
    <row r="238" spans="1:8" x14ac:dyDescent="0.2">
      <c r="A238" s="8">
        <v>339</v>
      </c>
      <c r="B238" s="9" t="s">
        <v>122</v>
      </c>
      <c r="C238" s="7">
        <v>200039</v>
      </c>
      <c r="D238" s="10">
        <v>41568</v>
      </c>
      <c r="E238" s="44">
        <v>1277</v>
      </c>
      <c r="F238" s="17">
        <f>E238*80%</f>
        <v>1021.6</v>
      </c>
      <c r="H238"/>
    </row>
    <row r="239" spans="1:8" x14ac:dyDescent="0.2">
      <c r="A239" s="8">
        <v>340</v>
      </c>
      <c r="B239" s="9" t="s">
        <v>123</v>
      </c>
      <c r="C239" s="7">
        <v>178</v>
      </c>
      <c r="D239" s="10">
        <v>41326</v>
      </c>
      <c r="E239" s="44">
        <v>1500</v>
      </c>
      <c r="F239" s="17">
        <f>E239*60%</f>
        <v>900</v>
      </c>
      <c r="H239"/>
    </row>
    <row r="240" spans="1:8" x14ac:dyDescent="0.2">
      <c r="A240" s="8">
        <v>341</v>
      </c>
      <c r="B240" s="9" t="s">
        <v>138</v>
      </c>
      <c r="C240" s="7">
        <v>178</v>
      </c>
      <c r="D240" s="10">
        <v>41326</v>
      </c>
      <c r="E240" s="44">
        <v>1500</v>
      </c>
      <c r="F240" s="17">
        <f>E240*60%</f>
        <v>900</v>
      </c>
      <c r="H240"/>
    </row>
    <row r="241" spans="1:8" x14ac:dyDescent="0.2">
      <c r="A241" s="8">
        <v>342</v>
      </c>
      <c r="B241" s="9" t="s">
        <v>139</v>
      </c>
      <c r="C241" s="7">
        <v>178</v>
      </c>
      <c r="D241" s="10">
        <v>41326</v>
      </c>
      <c r="E241" s="44">
        <v>1500</v>
      </c>
      <c r="F241" s="17">
        <f>E241*60%</f>
        <v>900</v>
      </c>
      <c r="H241"/>
    </row>
    <row r="242" spans="1:8" x14ac:dyDescent="0.2">
      <c r="A242" s="49">
        <v>343</v>
      </c>
      <c r="B242" s="50" t="s">
        <v>140</v>
      </c>
      <c r="C242" s="7">
        <v>178</v>
      </c>
      <c r="D242" s="10">
        <v>41326</v>
      </c>
      <c r="E242" s="44">
        <v>1500</v>
      </c>
      <c r="F242" s="17">
        <f>E242*60%</f>
        <v>900</v>
      </c>
      <c r="H242"/>
    </row>
    <row r="243" spans="1:8" x14ac:dyDescent="0.2">
      <c r="A243" s="56"/>
      <c r="B243" s="57"/>
      <c r="C243" s="58"/>
      <c r="D243" s="59"/>
      <c r="E243" s="62">
        <f>SUM(E3:E242)</f>
        <v>551960.06999999995</v>
      </c>
      <c r="F243" s="18">
        <f>SUM(F3:F242)</f>
        <v>2420151.8289999994</v>
      </c>
      <c r="H243"/>
    </row>
    <row r="244" spans="1:8" x14ac:dyDescent="0.2">
      <c r="A244" s="28"/>
      <c r="B244" s="29"/>
      <c r="C244" s="30"/>
      <c r="D244" s="60"/>
      <c r="E244" s="64"/>
      <c r="F244" s="61" t="s">
        <v>127</v>
      </c>
      <c r="H244"/>
    </row>
    <row r="245" spans="1:8" x14ac:dyDescent="0.2">
      <c r="A245" s="52">
        <v>344</v>
      </c>
      <c r="B245" s="53" t="s">
        <v>131</v>
      </c>
      <c r="C245" s="54">
        <v>3835</v>
      </c>
      <c r="D245" s="55">
        <v>42031</v>
      </c>
      <c r="E245" s="63"/>
      <c r="F245" s="22">
        <v>1365</v>
      </c>
      <c r="H245"/>
    </row>
    <row r="246" spans="1:8" x14ac:dyDescent="0.2">
      <c r="A246" s="8">
        <v>345</v>
      </c>
      <c r="B246" s="9" t="s">
        <v>143</v>
      </c>
      <c r="C246" s="7">
        <v>74</v>
      </c>
      <c r="D246" s="10">
        <v>42032</v>
      </c>
      <c r="E246" s="46"/>
      <c r="F246" s="22">
        <v>2200</v>
      </c>
      <c r="H246"/>
    </row>
    <row r="247" spans="1:8" x14ac:dyDescent="0.2">
      <c r="A247" s="8">
        <v>346</v>
      </c>
      <c r="B247" s="9" t="s">
        <v>134</v>
      </c>
      <c r="C247" s="7">
        <v>393256</v>
      </c>
      <c r="D247" s="10">
        <v>42032</v>
      </c>
      <c r="E247" s="46"/>
      <c r="F247" s="22">
        <v>36000</v>
      </c>
      <c r="H247"/>
    </row>
    <row r="248" spans="1:8" x14ac:dyDescent="0.2">
      <c r="A248" s="8">
        <v>347</v>
      </c>
      <c r="B248" s="9" t="s">
        <v>135</v>
      </c>
      <c r="C248" s="7">
        <v>393257</v>
      </c>
      <c r="D248" s="10">
        <v>42032</v>
      </c>
      <c r="E248" s="46"/>
      <c r="F248" s="22">
        <v>36000</v>
      </c>
      <c r="H248"/>
    </row>
    <row r="249" spans="1:8" x14ac:dyDescent="0.2">
      <c r="A249" s="8">
        <v>348</v>
      </c>
      <c r="B249" s="9" t="s">
        <v>136</v>
      </c>
      <c r="C249" s="7">
        <v>393258</v>
      </c>
      <c r="D249" s="10">
        <v>42032</v>
      </c>
      <c r="E249" s="46"/>
      <c r="F249" s="22">
        <v>36000</v>
      </c>
      <c r="H249"/>
    </row>
    <row r="250" spans="1:8" x14ac:dyDescent="0.2">
      <c r="A250" s="8">
        <v>349</v>
      </c>
      <c r="B250" s="9" t="s">
        <v>130</v>
      </c>
      <c r="C250" s="7" t="s">
        <v>137</v>
      </c>
      <c r="D250" s="10">
        <v>42130</v>
      </c>
      <c r="E250" s="46"/>
      <c r="F250" s="22">
        <v>2882</v>
      </c>
      <c r="H250"/>
    </row>
    <row r="251" spans="1:8" x14ac:dyDescent="0.2">
      <c r="A251" s="8">
        <v>350</v>
      </c>
      <c r="B251" s="174" t="s">
        <v>186</v>
      </c>
      <c r="C251" s="7">
        <v>3621</v>
      </c>
      <c r="D251" s="10">
        <v>42139</v>
      </c>
      <c r="E251" s="46"/>
      <c r="F251" s="22">
        <v>2264.91</v>
      </c>
      <c r="H251"/>
    </row>
    <row r="252" spans="1:8" x14ac:dyDescent="0.2">
      <c r="A252" s="8">
        <v>351</v>
      </c>
      <c r="B252" s="9" t="s">
        <v>132</v>
      </c>
      <c r="C252" s="7">
        <v>5556249</v>
      </c>
      <c r="D252" s="10">
        <v>42303</v>
      </c>
      <c r="E252" s="46"/>
      <c r="F252" s="22">
        <v>2588</v>
      </c>
      <c r="H252"/>
    </row>
    <row r="253" spans="1:8" x14ac:dyDescent="0.2">
      <c r="A253" s="8">
        <v>352</v>
      </c>
      <c r="B253" s="9" t="s">
        <v>132</v>
      </c>
      <c r="C253" s="7">
        <v>5556249</v>
      </c>
      <c r="D253" s="10">
        <v>42303</v>
      </c>
      <c r="E253" s="46"/>
      <c r="F253" s="22">
        <v>2588</v>
      </c>
      <c r="H253"/>
    </row>
    <row r="254" spans="1:8" x14ac:dyDescent="0.2">
      <c r="A254" s="8">
        <v>353</v>
      </c>
      <c r="B254" s="9" t="s">
        <v>132</v>
      </c>
      <c r="C254" s="7">
        <v>5556249</v>
      </c>
      <c r="D254" s="10">
        <v>42303</v>
      </c>
      <c r="E254" s="46"/>
      <c r="F254" s="22">
        <v>2588</v>
      </c>
      <c r="H254"/>
    </row>
    <row r="255" spans="1:8" x14ac:dyDescent="0.2">
      <c r="A255" s="8">
        <v>354</v>
      </c>
      <c r="B255" s="9" t="s">
        <v>132</v>
      </c>
      <c r="C255" s="7">
        <v>5556249</v>
      </c>
      <c r="D255" s="10">
        <v>42303</v>
      </c>
      <c r="E255" s="46"/>
      <c r="F255" s="22">
        <v>2588</v>
      </c>
      <c r="H255"/>
    </row>
    <row r="256" spans="1:8" x14ac:dyDescent="0.2">
      <c r="A256" s="8">
        <v>355</v>
      </c>
      <c r="B256" s="9" t="s">
        <v>132</v>
      </c>
      <c r="C256" s="7">
        <v>5556249</v>
      </c>
      <c r="D256" s="10">
        <v>42303</v>
      </c>
      <c r="E256" s="46"/>
      <c r="F256" s="22">
        <v>2588</v>
      </c>
      <c r="H256"/>
    </row>
    <row r="257" spans="1:8" x14ac:dyDescent="0.2">
      <c r="A257" s="8">
        <v>356</v>
      </c>
      <c r="B257" s="9" t="s">
        <v>132</v>
      </c>
      <c r="C257" s="7">
        <v>5556249</v>
      </c>
      <c r="D257" s="10">
        <v>42303</v>
      </c>
      <c r="E257" s="46"/>
      <c r="F257" s="22">
        <v>2588</v>
      </c>
      <c r="H257"/>
    </row>
    <row r="258" spans="1:8" x14ac:dyDescent="0.2">
      <c r="A258" s="8">
        <v>357</v>
      </c>
      <c r="B258" s="9" t="s">
        <v>132</v>
      </c>
      <c r="C258" s="7">
        <v>5556249</v>
      </c>
      <c r="D258" s="10">
        <v>42303</v>
      </c>
      <c r="E258" s="46"/>
      <c r="F258" s="22">
        <v>2588</v>
      </c>
      <c r="H258"/>
    </row>
    <row r="259" spans="1:8" x14ac:dyDescent="0.2">
      <c r="A259" s="8">
        <v>358</v>
      </c>
      <c r="B259" s="9" t="s">
        <v>132</v>
      </c>
      <c r="C259" s="7">
        <v>5556249</v>
      </c>
      <c r="D259" s="10">
        <v>42303</v>
      </c>
      <c r="E259" s="46"/>
      <c r="F259" s="22">
        <v>2588</v>
      </c>
      <c r="H259"/>
    </row>
    <row r="260" spans="1:8" x14ac:dyDescent="0.2">
      <c r="A260" s="8">
        <v>359</v>
      </c>
      <c r="B260" s="9" t="s">
        <v>132</v>
      </c>
      <c r="C260" s="7">
        <v>5556249</v>
      </c>
      <c r="D260" s="10">
        <v>42303</v>
      </c>
      <c r="E260" s="46"/>
      <c r="F260" s="22">
        <v>2588</v>
      </c>
      <c r="H260"/>
    </row>
    <row r="261" spans="1:8" x14ac:dyDescent="0.2">
      <c r="A261" s="8">
        <v>360</v>
      </c>
      <c r="B261" s="9" t="s">
        <v>132</v>
      </c>
      <c r="C261" s="7">
        <v>5556249</v>
      </c>
      <c r="D261" s="10">
        <v>42303</v>
      </c>
      <c r="E261" s="46"/>
      <c r="F261" s="22">
        <v>2588</v>
      </c>
      <c r="H261"/>
    </row>
    <row r="262" spans="1:8" x14ac:dyDescent="0.2">
      <c r="A262" s="8">
        <v>361</v>
      </c>
      <c r="B262" s="9" t="s">
        <v>132</v>
      </c>
      <c r="C262" s="7">
        <v>5556249</v>
      </c>
      <c r="D262" s="10">
        <v>42303</v>
      </c>
      <c r="E262" s="46"/>
      <c r="F262" s="22">
        <v>2588</v>
      </c>
      <c r="H262"/>
    </row>
    <row r="263" spans="1:8" x14ac:dyDescent="0.2">
      <c r="A263" s="8">
        <v>362</v>
      </c>
      <c r="B263" s="9" t="s">
        <v>132</v>
      </c>
      <c r="C263" s="7">
        <v>5556249</v>
      </c>
      <c r="D263" s="10">
        <v>42303</v>
      </c>
      <c r="E263" s="46"/>
      <c r="F263" s="22">
        <v>2588</v>
      </c>
      <c r="H263"/>
    </row>
    <row r="264" spans="1:8" x14ac:dyDescent="0.2">
      <c r="A264" s="8">
        <v>363</v>
      </c>
      <c r="B264" s="9" t="s">
        <v>132</v>
      </c>
      <c r="C264" s="7">
        <v>5556249</v>
      </c>
      <c r="D264" s="10">
        <v>42303</v>
      </c>
      <c r="E264" s="46"/>
      <c r="F264" s="22">
        <v>2588</v>
      </c>
      <c r="H264"/>
    </row>
    <row r="265" spans="1:8" x14ac:dyDescent="0.2">
      <c r="A265" s="8">
        <v>364</v>
      </c>
      <c r="B265" s="9" t="s">
        <v>132</v>
      </c>
      <c r="C265" s="7">
        <v>5556249</v>
      </c>
      <c r="D265" s="10">
        <v>42303</v>
      </c>
      <c r="E265" s="46"/>
      <c r="F265" s="22">
        <v>2588</v>
      </c>
      <c r="H265"/>
    </row>
    <row r="266" spans="1:8" x14ac:dyDescent="0.2">
      <c r="A266" s="8">
        <v>365</v>
      </c>
      <c r="B266" s="9" t="s">
        <v>132</v>
      </c>
      <c r="C266" s="7">
        <v>5556249</v>
      </c>
      <c r="D266" s="10">
        <v>42303</v>
      </c>
      <c r="E266" s="46"/>
      <c r="F266" s="22">
        <v>2588</v>
      </c>
      <c r="H266"/>
    </row>
    <row r="267" spans="1:8" x14ac:dyDescent="0.2">
      <c r="A267" s="8">
        <v>366</v>
      </c>
      <c r="B267" s="9" t="s">
        <v>132</v>
      </c>
      <c r="C267" s="7">
        <v>5556249</v>
      </c>
      <c r="D267" s="10">
        <v>42303</v>
      </c>
      <c r="E267" s="46"/>
      <c r="F267" s="22">
        <v>2588</v>
      </c>
      <c r="H267"/>
    </row>
    <row r="268" spans="1:8" x14ac:dyDescent="0.2">
      <c r="A268" s="8">
        <v>367</v>
      </c>
      <c r="B268" s="9" t="s">
        <v>132</v>
      </c>
      <c r="C268" s="7">
        <v>5556249</v>
      </c>
      <c r="D268" s="10">
        <v>42303</v>
      </c>
      <c r="E268" s="46"/>
      <c r="F268" s="22">
        <v>2588</v>
      </c>
      <c r="H268"/>
    </row>
    <row r="269" spans="1:8" x14ac:dyDescent="0.2">
      <c r="A269" s="8">
        <v>368</v>
      </c>
      <c r="B269" s="9" t="s">
        <v>132</v>
      </c>
      <c r="C269" s="7">
        <v>5556249</v>
      </c>
      <c r="D269" s="10">
        <v>42303</v>
      </c>
      <c r="E269" s="46"/>
      <c r="F269" s="22">
        <v>2588</v>
      </c>
      <c r="H269"/>
    </row>
    <row r="270" spans="1:8" x14ac:dyDescent="0.2">
      <c r="A270" s="8">
        <v>369</v>
      </c>
      <c r="B270" s="9" t="s">
        <v>132</v>
      </c>
      <c r="C270" s="7">
        <v>5556249</v>
      </c>
      <c r="D270" s="10">
        <v>42303</v>
      </c>
      <c r="E270" s="46"/>
      <c r="F270" s="22">
        <v>2588</v>
      </c>
      <c r="H270"/>
    </row>
    <row r="271" spans="1:8" x14ac:dyDescent="0.2">
      <c r="A271" s="8">
        <v>370</v>
      </c>
      <c r="B271" s="9" t="s">
        <v>132</v>
      </c>
      <c r="C271" s="7">
        <v>5556249</v>
      </c>
      <c r="D271" s="10">
        <v>42303</v>
      </c>
      <c r="E271" s="46"/>
      <c r="F271" s="22">
        <v>2588</v>
      </c>
      <c r="H271"/>
    </row>
    <row r="272" spans="1:8" x14ac:dyDescent="0.2">
      <c r="A272" s="8">
        <v>371</v>
      </c>
      <c r="B272" s="9" t="s">
        <v>132</v>
      </c>
      <c r="C272" s="7">
        <v>5556249</v>
      </c>
      <c r="D272" s="10">
        <v>42303</v>
      </c>
      <c r="E272" s="46"/>
      <c r="F272" s="22">
        <v>2588</v>
      </c>
      <c r="G272" s="42"/>
      <c r="H272"/>
    </row>
    <row r="273" spans="1:8" x14ac:dyDescent="0.2">
      <c r="A273" s="8">
        <v>372</v>
      </c>
      <c r="B273" s="9" t="s">
        <v>143</v>
      </c>
      <c r="C273" s="7">
        <v>93</v>
      </c>
      <c r="D273" s="10">
        <v>42440</v>
      </c>
      <c r="E273" s="44"/>
      <c r="F273" s="22">
        <v>5290</v>
      </c>
      <c r="G273" s="42"/>
      <c r="H273"/>
    </row>
    <row r="274" spans="1:8" x14ac:dyDescent="0.2">
      <c r="A274" s="8">
        <v>373</v>
      </c>
      <c r="B274" s="9" t="s">
        <v>170</v>
      </c>
      <c r="C274" s="7">
        <v>6430</v>
      </c>
      <c r="D274" s="10">
        <v>42515</v>
      </c>
      <c r="E274" s="44"/>
      <c r="F274" s="17">
        <v>395</v>
      </c>
      <c r="G274" s="85"/>
      <c r="H274"/>
    </row>
    <row r="275" spans="1:8" x14ac:dyDescent="0.2">
      <c r="A275" s="8">
        <v>374</v>
      </c>
      <c r="B275" s="9" t="s">
        <v>171</v>
      </c>
      <c r="C275" s="7">
        <v>1378</v>
      </c>
      <c r="D275" s="10">
        <v>42538</v>
      </c>
      <c r="E275" s="44"/>
      <c r="F275" s="17">
        <v>2175.5</v>
      </c>
      <c r="G275" s="85"/>
      <c r="H275"/>
    </row>
    <row r="276" spans="1:8" ht="13.5" thickBot="1" x14ac:dyDescent="0.25">
      <c r="A276" s="162">
        <v>375</v>
      </c>
      <c r="B276" s="163" t="s">
        <v>172</v>
      </c>
      <c r="C276" s="164">
        <v>93358</v>
      </c>
      <c r="D276" s="165">
        <v>42703</v>
      </c>
      <c r="E276" s="166"/>
      <c r="F276" s="167">
        <v>1689</v>
      </c>
      <c r="G276" s="85"/>
      <c r="H276"/>
    </row>
    <row r="277" spans="1:8" ht="13.5" thickTop="1" x14ac:dyDescent="0.2">
      <c r="A277" s="169">
        <v>376</v>
      </c>
      <c r="B277" s="170" t="s">
        <v>179</v>
      </c>
      <c r="C277" s="171">
        <v>938</v>
      </c>
      <c r="D277" s="51">
        <v>42742</v>
      </c>
      <c r="E277" s="172"/>
      <c r="F277" s="173">
        <v>2060</v>
      </c>
      <c r="G277" s="85"/>
      <c r="H277"/>
    </row>
    <row r="278" spans="1:8" x14ac:dyDescent="0.2">
      <c r="A278" s="8">
        <v>378</v>
      </c>
      <c r="B278" s="9" t="s">
        <v>175</v>
      </c>
      <c r="C278" s="7">
        <v>203</v>
      </c>
      <c r="D278" s="10">
        <v>42916</v>
      </c>
      <c r="E278" s="46"/>
      <c r="F278" s="17">
        <v>4491</v>
      </c>
      <c r="G278" s="85"/>
      <c r="H278"/>
    </row>
    <row r="279" spans="1:8" x14ac:dyDescent="0.2">
      <c r="A279" s="8">
        <v>379</v>
      </c>
      <c r="B279" s="9" t="s">
        <v>175</v>
      </c>
      <c r="C279" s="7">
        <v>203</v>
      </c>
      <c r="D279" s="10">
        <v>42916</v>
      </c>
      <c r="E279" s="46"/>
      <c r="F279" s="17">
        <v>4491</v>
      </c>
      <c r="G279" s="85"/>
      <c r="H279"/>
    </row>
    <row r="280" spans="1:8" x14ac:dyDescent="0.2">
      <c r="A280" s="8">
        <v>380</v>
      </c>
      <c r="B280" s="9" t="s">
        <v>176</v>
      </c>
      <c r="C280" s="54">
        <v>203</v>
      </c>
      <c r="D280" s="10">
        <v>42916</v>
      </c>
      <c r="E280" s="46"/>
      <c r="F280" s="17">
        <v>677</v>
      </c>
      <c r="G280" s="85"/>
      <c r="H280"/>
    </row>
    <row r="281" spans="1:8" x14ac:dyDescent="0.2">
      <c r="A281" s="8">
        <v>381</v>
      </c>
      <c r="B281" s="9" t="s">
        <v>176</v>
      </c>
      <c r="C281" s="54">
        <v>203</v>
      </c>
      <c r="D281" s="10">
        <v>42916</v>
      </c>
      <c r="E281" s="46"/>
      <c r="F281" s="17">
        <v>677</v>
      </c>
      <c r="G281" s="85"/>
      <c r="H281"/>
    </row>
    <row r="282" spans="1:8" x14ac:dyDescent="0.2">
      <c r="A282" s="8">
        <v>382</v>
      </c>
      <c r="B282" s="9" t="s">
        <v>176</v>
      </c>
      <c r="C282" s="54">
        <v>203</v>
      </c>
      <c r="D282" s="10">
        <v>42916</v>
      </c>
      <c r="E282" s="46"/>
      <c r="F282" s="17">
        <v>677</v>
      </c>
      <c r="G282" s="85"/>
      <c r="H282"/>
    </row>
    <row r="283" spans="1:8" x14ac:dyDescent="0.2">
      <c r="A283" s="8">
        <v>383</v>
      </c>
      <c r="B283" s="9" t="s">
        <v>176</v>
      </c>
      <c r="C283" s="54">
        <v>203</v>
      </c>
      <c r="D283" s="10">
        <v>42916</v>
      </c>
      <c r="E283" s="46"/>
      <c r="F283" s="17">
        <v>677</v>
      </c>
      <c r="G283" s="85"/>
      <c r="H283"/>
    </row>
    <row r="284" spans="1:8" x14ac:dyDescent="0.2">
      <c r="A284" s="41">
        <v>384</v>
      </c>
      <c r="B284" s="9" t="s">
        <v>176</v>
      </c>
      <c r="C284" s="54">
        <v>203</v>
      </c>
      <c r="D284" s="10">
        <v>42916</v>
      </c>
      <c r="E284" s="46"/>
      <c r="F284" s="17">
        <v>677</v>
      </c>
      <c r="G284" s="85"/>
      <c r="H284"/>
    </row>
    <row r="285" spans="1:8" x14ac:dyDescent="0.2">
      <c r="A285" s="8">
        <v>385</v>
      </c>
      <c r="B285" s="9" t="s">
        <v>176</v>
      </c>
      <c r="C285" s="54">
        <v>203</v>
      </c>
      <c r="D285" s="10">
        <v>42916</v>
      </c>
      <c r="E285" s="46"/>
      <c r="F285" s="17">
        <v>677</v>
      </c>
      <c r="G285" s="85"/>
      <c r="H285"/>
    </row>
    <row r="286" spans="1:8" x14ac:dyDescent="0.2">
      <c r="A286" s="8">
        <v>386</v>
      </c>
      <c r="B286" s="9" t="s">
        <v>176</v>
      </c>
      <c r="C286" s="54">
        <v>203</v>
      </c>
      <c r="D286" s="10">
        <v>42916</v>
      </c>
      <c r="E286" s="46"/>
      <c r="F286" s="17">
        <v>677</v>
      </c>
      <c r="G286" s="85"/>
      <c r="H286"/>
    </row>
    <row r="287" spans="1:8" x14ac:dyDescent="0.2">
      <c r="A287" s="8">
        <v>387</v>
      </c>
      <c r="B287" s="168" t="s">
        <v>177</v>
      </c>
      <c r="C287" s="7">
        <v>203</v>
      </c>
      <c r="D287" s="10">
        <v>42916</v>
      </c>
      <c r="E287" s="46"/>
      <c r="F287" s="17">
        <v>2557</v>
      </c>
      <c r="G287" s="85"/>
      <c r="H287"/>
    </row>
    <row r="288" spans="1:8" x14ac:dyDescent="0.2">
      <c r="A288" s="8">
        <v>388</v>
      </c>
      <c r="B288" s="9" t="s">
        <v>178</v>
      </c>
      <c r="C288" s="7">
        <v>203</v>
      </c>
      <c r="D288" s="10">
        <v>42916</v>
      </c>
      <c r="E288" s="46"/>
      <c r="F288" s="17">
        <v>1891</v>
      </c>
      <c r="G288" s="85"/>
      <c r="H288"/>
    </row>
    <row r="289" spans="1:8" x14ac:dyDescent="0.2">
      <c r="A289" s="8">
        <v>389</v>
      </c>
      <c r="B289" s="9" t="s">
        <v>178</v>
      </c>
      <c r="C289" s="7">
        <v>203</v>
      </c>
      <c r="D289" s="10">
        <v>42916</v>
      </c>
      <c r="E289" s="46"/>
      <c r="F289" s="17">
        <v>1891</v>
      </c>
      <c r="G289" s="138"/>
      <c r="H289"/>
    </row>
    <row r="290" spans="1:8" x14ac:dyDescent="0.2">
      <c r="A290" s="8">
        <v>390</v>
      </c>
      <c r="B290" s="9" t="s">
        <v>174</v>
      </c>
      <c r="C290" s="7">
        <v>206</v>
      </c>
      <c r="D290" s="10">
        <v>42916</v>
      </c>
      <c r="E290" s="46"/>
      <c r="F290" s="17">
        <v>935</v>
      </c>
      <c r="G290" s="85"/>
      <c r="H290"/>
    </row>
    <row r="291" spans="1:8" x14ac:dyDescent="0.2">
      <c r="A291" s="8">
        <v>391</v>
      </c>
      <c r="B291" s="9" t="s">
        <v>174</v>
      </c>
      <c r="C291" s="7">
        <v>206</v>
      </c>
      <c r="D291" s="10">
        <v>42916</v>
      </c>
      <c r="E291" s="46"/>
      <c r="F291" s="17">
        <v>935</v>
      </c>
      <c r="G291" s="85"/>
      <c r="H291"/>
    </row>
    <row r="292" spans="1:8" x14ac:dyDescent="0.2">
      <c r="A292" s="8">
        <v>392</v>
      </c>
      <c r="B292" s="9" t="s">
        <v>174</v>
      </c>
      <c r="C292" s="7">
        <v>206</v>
      </c>
      <c r="D292" s="10">
        <v>42916</v>
      </c>
      <c r="E292" s="46"/>
      <c r="F292" s="17">
        <v>935</v>
      </c>
      <c r="G292" s="85"/>
      <c r="H292"/>
    </row>
    <row r="293" spans="1:8" x14ac:dyDescent="0.2">
      <c r="A293" s="8">
        <v>393</v>
      </c>
      <c r="B293" s="9" t="s">
        <v>174</v>
      </c>
      <c r="C293" s="7">
        <v>206</v>
      </c>
      <c r="D293" s="10">
        <v>42916</v>
      </c>
      <c r="E293" s="46"/>
      <c r="F293" s="17">
        <v>935</v>
      </c>
      <c r="G293" s="138"/>
      <c r="H293"/>
    </row>
    <row r="294" spans="1:8" x14ac:dyDescent="0.2">
      <c r="A294" s="8">
        <v>394</v>
      </c>
      <c r="B294" s="9" t="s">
        <v>143</v>
      </c>
      <c r="C294" s="8" t="s">
        <v>180</v>
      </c>
      <c r="D294" s="10">
        <v>42950</v>
      </c>
      <c r="E294" s="46"/>
      <c r="F294" s="17">
        <f>1850+640</f>
        <v>2490</v>
      </c>
      <c r="G294" s="85"/>
      <c r="H294"/>
    </row>
    <row r="295" spans="1:8" x14ac:dyDescent="0.2">
      <c r="A295" s="8">
        <v>395</v>
      </c>
      <c r="B295" s="9" t="s">
        <v>61</v>
      </c>
      <c r="C295" s="8">
        <v>460</v>
      </c>
      <c r="D295" s="10">
        <v>42965</v>
      </c>
      <c r="E295" s="46"/>
      <c r="F295" s="17">
        <v>28370</v>
      </c>
      <c r="G295" s="85"/>
      <c r="H295"/>
    </row>
    <row r="296" spans="1:8" x14ac:dyDescent="0.2">
      <c r="A296" s="8">
        <v>396</v>
      </c>
      <c r="B296" s="9" t="s">
        <v>182</v>
      </c>
      <c r="C296" s="8">
        <v>1430</v>
      </c>
      <c r="D296" s="10">
        <v>43048</v>
      </c>
      <c r="E296" s="46"/>
      <c r="F296" s="17">
        <v>1055</v>
      </c>
      <c r="G296" s="85"/>
      <c r="H296"/>
    </row>
    <row r="297" spans="1:8" x14ac:dyDescent="0.2">
      <c r="A297" s="8">
        <v>397</v>
      </c>
      <c r="B297" s="9" t="s">
        <v>183</v>
      </c>
      <c r="C297" s="8">
        <v>1430</v>
      </c>
      <c r="D297" s="10">
        <v>43048</v>
      </c>
      <c r="E297" s="46"/>
      <c r="F297" s="17">
        <v>339</v>
      </c>
      <c r="G297" s="85"/>
      <c r="H297"/>
    </row>
    <row r="298" spans="1:8" x14ac:dyDescent="0.2">
      <c r="A298" s="8">
        <v>398</v>
      </c>
      <c r="B298" s="9" t="s">
        <v>183</v>
      </c>
      <c r="C298" s="8">
        <v>1430</v>
      </c>
      <c r="D298" s="10">
        <v>43048</v>
      </c>
      <c r="E298" s="46"/>
      <c r="F298" s="17">
        <v>339</v>
      </c>
      <c r="G298" s="85"/>
      <c r="H298"/>
    </row>
    <row r="299" spans="1:8" x14ac:dyDescent="0.2">
      <c r="A299" s="8">
        <v>399</v>
      </c>
      <c r="B299" s="9" t="s">
        <v>184</v>
      </c>
      <c r="C299" s="8">
        <v>1430</v>
      </c>
      <c r="D299" s="10">
        <v>43048</v>
      </c>
      <c r="E299" s="46"/>
      <c r="F299" s="17">
        <v>240</v>
      </c>
      <c r="G299" s="85"/>
      <c r="H299"/>
    </row>
    <row r="300" spans="1:8" x14ac:dyDescent="0.2">
      <c r="A300" s="8">
        <v>400</v>
      </c>
      <c r="B300" s="9" t="s">
        <v>184</v>
      </c>
      <c r="C300" s="8">
        <v>1430</v>
      </c>
      <c r="D300" s="10">
        <v>43048</v>
      </c>
      <c r="E300" s="46"/>
      <c r="F300" s="17">
        <v>240</v>
      </c>
      <c r="G300" s="85"/>
      <c r="H300"/>
    </row>
    <row r="301" spans="1:8" x14ac:dyDescent="0.2">
      <c r="A301" s="8">
        <v>401</v>
      </c>
      <c r="B301" s="9" t="s">
        <v>184</v>
      </c>
      <c r="C301" s="8">
        <v>1430</v>
      </c>
      <c r="D301" s="10">
        <v>43048</v>
      </c>
      <c r="E301" s="46"/>
      <c r="F301" s="17">
        <v>240</v>
      </c>
      <c r="G301" s="85"/>
      <c r="H301"/>
    </row>
    <row r="302" spans="1:8" x14ac:dyDescent="0.2">
      <c r="A302" s="8">
        <v>402</v>
      </c>
      <c r="B302" s="9" t="s">
        <v>184</v>
      </c>
      <c r="C302" s="8">
        <v>1430</v>
      </c>
      <c r="D302" s="10">
        <v>43048</v>
      </c>
      <c r="E302" s="46"/>
      <c r="F302" s="17">
        <v>240</v>
      </c>
      <c r="G302" s="85"/>
      <c r="H302"/>
    </row>
    <row r="303" spans="1:8" x14ac:dyDescent="0.2">
      <c r="A303" s="8">
        <v>403</v>
      </c>
      <c r="B303" s="9" t="s">
        <v>184</v>
      </c>
      <c r="C303" s="8">
        <v>1430</v>
      </c>
      <c r="D303" s="10">
        <v>43048</v>
      </c>
      <c r="E303" s="46"/>
      <c r="F303" s="17">
        <v>240</v>
      </c>
      <c r="G303" s="85"/>
      <c r="H303"/>
    </row>
    <row r="304" spans="1:8" x14ac:dyDescent="0.2">
      <c r="A304" s="8">
        <v>404</v>
      </c>
      <c r="B304" s="9" t="s">
        <v>184</v>
      </c>
      <c r="C304" s="8">
        <v>1430</v>
      </c>
      <c r="D304" s="10">
        <v>43048</v>
      </c>
      <c r="E304" s="46"/>
      <c r="F304" s="17">
        <v>240</v>
      </c>
      <c r="G304" s="85"/>
      <c r="H304"/>
    </row>
    <row r="305" spans="1:8" x14ac:dyDescent="0.2">
      <c r="A305" s="8">
        <v>405</v>
      </c>
      <c r="B305" s="9" t="s">
        <v>185</v>
      </c>
      <c r="C305" s="8">
        <v>1430</v>
      </c>
      <c r="D305" s="10">
        <v>43048</v>
      </c>
      <c r="E305" s="46"/>
      <c r="F305" s="17">
        <v>465</v>
      </c>
      <c r="G305" s="85"/>
      <c r="H305"/>
    </row>
    <row r="306" spans="1:8" x14ac:dyDescent="0.2">
      <c r="A306" s="8">
        <v>406</v>
      </c>
      <c r="B306" s="9" t="s">
        <v>185</v>
      </c>
      <c r="C306" s="8">
        <v>1430</v>
      </c>
      <c r="D306" s="10">
        <v>43048</v>
      </c>
      <c r="E306" s="46"/>
      <c r="F306" s="17">
        <v>465</v>
      </c>
      <c r="G306" s="85"/>
      <c r="H306"/>
    </row>
    <row r="307" spans="1:8" x14ac:dyDescent="0.2">
      <c r="A307" s="8">
        <v>407</v>
      </c>
      <c r="B307" s="9" t="s">
        <v>185</v>
      </c>
      <c r="C307" s="8">
        <v>1430</v>
      </c>
      <c r="D307" s="10">
        <v>43048</v>
      </c>
      <c r="E307" s="46"/>
      <c r="F307" s="17">
        <v>465</v>
      </c>
      <c r="G307" s="85"/>
      <c r="H307"/>
    </row>
    <row r="308" spans="1:8" x14ac:dyDescent="0.2">
      <c r="A308" s="8">
        <v>408</v>
      </c>
      <c r="B308" s="9" t="s">
        <v>185</v>
      </c>
      <c r="C308" s="8">
        <v>1430</v>
      </c>
      <c r="D308" s="10">
        <v>43048</v>
      </c>
      <c r="E308" s="46"/>
      <c r="F308" s="17">
        <v>465</v>
      </c>
      <c r="G308" s="85"/>
      <c r="H308"/>
    </row>
    <row r="309" spans="1:8" x14ac:dyDescent="0.2">
      <c r="A309" s="8">
        <v>409</v>
      </c>
      <c r="B309" s="9" t="s">
        <v>185</v>
      </c>
      <c r="C309" s="8">
        <v>1430</v>
      </c>
      <c r="D309" s="10">
        <v>43048</v>
      </c>
      <c r="E309" s="46"/>
      <c r="F309" s="17">
        <v>465</v>
      </c>
      <c r="G309" s="138"/>
      <c r="H309"/>
    </row>
    <row r="310" spans="1:8" x14ac:dyDescent="0.2">
      <c r="A310" s="8"/>
      <c r="B310" s="9" t="s">
        <v>195</v>
      </c>
      <c r="C310" s="8">
        <v>207309</v>
      </c>
      <c r="D310" s="10">
        <v>43417</v>
      </c>
      <c r="E310" s="46"/>
      <c r="F310" s="17">
        <v>513.6</v>
      </c>
      <c r="G310" s="138"/>
      <c r="H310"/>
    </row>
    <row r="311" spans="1:8" x14ac:dyDescent="0.2">
      <c r="A311" s="8"/>
      <c r="B311" s="9" t="s">
        <v>197</v>
      </c>
      <c r="C311" s="8">
        <v>176654</v>
      </c>
      <c r="D311" s="10">
        <v>43473</v>
      </c>
      <c r="E311" s="46"/>
      <c r="F311" s="17">
        <v>1300</v>
      </c>
      <c r="G311" s="138"/>
      <c r="H311"/>
    </row>
    <row r="312" spans="1:8" x14ac:dyDescent="0.2">
      <c r="A312" s="8"/>
      <c r="B312" s="9" t="s">
        <v>198</v>
      </c>
      <c r="C312" s="8">
        <v>1166</v>
      </c>
      <c r="D312" s="10">
        <v>43488</v>
      </c>
      <c r="E312" s="46"/>
      <c r="F312" s="17">
        <v>930</v>
      </c>
      <c r="G312" s="138"/>
      <c r="H312"/>
    </row>
    <row r="313" spans="1:8" ht="21" customHeight="1" x14ac:dyDescent="0.2">
      <c r="A313" s="284" t="s">
        <v>48</v>
      </c>
      <c r="B313" s="284"/>
      <c r="C313" s="284"/>
      <c r="D313" s="284"/>
      <c r="E313" s="46"/>
      <c r="F313" s="18">
        <f>SUM(F243:F312)</f>
        <v>2665722.8389999997</v>
      </c>
      <c r="H313"/>
    </row>
    <row r="314" spans="1:8" ht="18.75" customHeight="1" x14ac:dyDescent="0.2">
      <c r="A314" s="31"/>
      <c r="B314" s="31"/>
      <c r="C314" s="31"/>
      <c r="D314" s="31"/>
      <c r="E314" s="47"/>
      <c r="F314" s="32"/>
      <c r="H314"/>
    </row>
    <row r="315" spans="1:8" ht="18.75" customHeight="1" x14ac:dyDescent="0.25">
      <c r="A315" s="285" t="s">
        <v>196</v>
      </c>
      <c r="B315" s="286"/>
      <c r="C315" s="286"/>
      <c r="D315" s="286"/>
      <c r="E315" s="286"/>
      <c r="F315" s="286"/>
      <c r="H315"/>
    </row>
    <row r="316" spans="1:8" ht="18.75" customHeight="1" x14ac:dyDescent="0.2">
      <c r="A316" s="31"/>
      <c r="B316" s="31"/>
      <c r="C316" s="31"/>
      <c r="D316" s="31"/>
      <c r="E316" s="47"/>
      <c r="F316" s="32"/>
      <c r="H316"/>
    </row>
    <row r="317" spans="1:8" ht="18.75" customHeight="1" x14ac:dyDescent="0.2">
      <c r="A317" s="148"/>
      <c r="B317" s="149"/>
      <c r="C317" s="150"/>
      <c r="D317" s="151"/>
      <c r="E317" s="152"/>
      <c r="F317" s="159"/>
      <c r="G317" s="153"/>
      <c r="H317"/>
    </row>
    <row r="318" spans="1:8" ht="17.25" customHeight="1" x14ac:dyDescent="0.2">
      <c r="A318" s="31"/>
      <c r="B318" s="31"/>
      <c r="C318" s="31"/>
      <c r="D318" s="31"/>
      <c r="E318" s="47"/>
      <c r="F318" s="32"/>
      <c r="H318"/>
    </row>
    <row r="319" spans="1:8" ht="18.75" customHeight="1" x14ac:dyDescent="0.2">
      <c r="A319" s="31"/>
      <c r="B319" s="31"/>
      <c r="C319" s="31"/>
      <c r="D319" s="31"/>
      <c r="E319" s="47"/>
      <c r="F319" s="32"/>
      <c r="H319"/>
    </row>
    <row r="320" spans="1:8" ht="18.75" customHeight="1" x14ac:dyDescent="0.2">
      <c r="A320" s="31"/>
      <c r="B320" s="31"/>
      <c r="C320" s="31"/>
      <c r="D320" s="31"/>
      <c r="E320" s="47"/>
      <c r="F320" s="32"/>
      <c r="H320"/>
    </row>
    <row r="321" spans="1:8" ht="18.75" customHeight="1" x14ac:dyDescent="0.2">
      <c r="A321" s="31"/>
      <c r="B321" s="31"/>
      <c r="C321" s="31"/>
      <c r="D321" s="31"/>
      <c r="E321" s="47"/>
      <c r="F321" s="32"/>
      <c r="H321"/>
    </row>
    <row r="322" spans="1:8" ht="18.75" customHeight="1" x14ac:dyDescent="0.2">
      <c r="A322" s="31"/>
      <c r="B322" s="31"/>
      <c r="C322" s="31"/>
      <c r="D322" s="31"/>
      <c r="E322" s="47"/>
      <c r="F322" s="32"/>
      <c r="H322"/>
    </row>
    <row r="323" spans="1:8" ht="18.75" customHeight="1" x14ac:dyDescent="0.2">
      <c r="A323" s="31"/>
      <c r="B323" s="31"/>
      <c r="C323" s="31"/>
      <c r="D323" s="31"/>
      <c r="E323" s="47"/>
      <c r="F323" s="32"/>
      <c r="H323"/>
    </row>
    <row r="324" spans="1:8" ht="18.75" customHeight="1" x14ac:dyDescent="0.2">
      <c r="A324" s="31"/>
      <c r="B324" s="31"/>
      <c r="C324" s="31"/>
      <c r="D324" s="31"/>
      <c r="E324" s="47"/>
      <c r="F324" s="32"/>
      <c r="H324"/>
    </row>
    <row r="325" spans="1:8" ht="18.75" customHeight="1" x14ac:dyDescent="0.2">
      <c r="A325" s="31"/>
      <c r="B325" s="31"/>
      <c r="C325" s="31"/>
      <c r="D325" s="31"/>
      <c r="E325" s="47"/>
      <c r="F325" s="32"/>
      <c r="H325"/>
    </row>
    <row r="326" spans="1:8" ht="18.75" customHeight="1" x14ac:dyDescent="0.2">
      <c r="A326" s="31"/>
      <c r="B326" s="31"/>
      <c r="C326" s="31"/>
      <c r="D326" s="31"/>
      <c r="E326" s="47"/>
      <c r="F326" s="32"/>
      <c r="H326"/>
    </row>
    <row r="327" spans="1:8" ht="18.75" customHeight="1" x14ac:dyDescent="0.2">
      <c r="A327" s="31"/>
      <c r="B327" s="31"/>
      <c r="C327" s="31"/>
      <c r="D327" s="31"/>
      <c r="E327" s="47"/>
      <c r="F327" s="32"/>
      <c r="H327"/>
    </row>
    <row r="328" spans="1:8" ht="18.75" customHeight="1" x14ac:dyDescent="0.2">
      <c r="A328" s="31"/>
      <c r="B328" s="31"/>
      <c r="C328" s="31"/>
      <c r="D328" s="31"/>
      <c r="E328" s="47"/>
      <c r="F328" s="32"/>
      <c r="H328"/>
    </row>
    <row r="329" spans="1:8" ht="18.75" customHeight="1" x14ac:dyDescent="0.2">
      <c r="A329" s="31"/>
      <c r="B329" s="31"/>
      <c r="C329" s="31"/>
      <c r="D329" s="31"/>
      <c r="E329" s="47"/>
      <c r="H329"/>
    </row>
    <row r="330" spans="1:8" ht="18.75" customHeight="1" x14ac:dyDescent="0.2">
      <c r="A330" s="31"/>
      <c r="B330" s="31"/>
      <c r="C330" s="31"/>
      <c r="D330" s="31"/>
      <c r="E330" s="47"/>
      <c r="F330" s="32"/>
      <c r="H330"/>
    </row>
    <row r="331" spans="1:8" ht="18.75" customHeight="1" x14ac:dyDescent="0.2">
      <c r="A331" s="31"/>
      <c r="B331" s="31"/>
      <c r="C331" s="31"/>
      <c r="D331" s="31"/>
      <c r="E331" s="47"/>
      <c r="F331" s="32"/>
      <c r="H331"/>
    </row>
    <row r="332" spans="1:8" ht="18.75" customHeight="1" x14ac:dyDescent="0.2">
      <c r="A332" s="31"/>
      <c r="B332" s="31"/>
      <c r="C332" s="31"/>
      <c r="D332" s="31"/>
      <c r="E332" s="47"/>
      <c r="F332" s="32"/>
      <c r="H332"/>
    </row>
    <row r="333" spans="1:8" ht="18.75" customHeight="1" x14ac:dyDescent="0.2">
      <c r="A333" s="31"/>
      <c r="B333" s="31"/>
      <c r="C333" s="31"/>
      <c r="D333" s="31"/>
      <c r="E333" s="47"/>
      <c r="F333" s="32"/>
      <c r="H333"/>
    </row>
    <row r="334" spans="1:8" ht="18.75" customHeight="1" x14ac:dyDescent="0.2">
      <c r="A334" s="19"/>
      <c r="B334" s="20"/>
      <c r="C334" s="21"/>
      <c r="D334" s="21"/>
      <c r="E334" s="33"/>
      <c r="F334" s="21"/>
      <c r="G334" s="21"/>
      <c r="H334"/>
    </row>
    <row r="335" spans="1:8" ht="17.25" customHeight="1" x14ac:dyDescent="0.2">
      <c r="A335" s="12"/>
      <c r="B335" s="14"/>
      <c r="C335" s="280"/>
      <c r="D335" s="280"/>
      <c r="E335" s="280"/>
      <c r="F335" s="13"/>
      <c r="H335"/>
    </row>
    <row r="336" spans="1:8" ht="17.25" customHeight="1" x14ac:dyDescent="0.2">
      <c r="B336" s="14"/>
      <c r="C336" s="280"/>
      <c r="D336" s="280"/>
      <c r="E336" s="280"/>
      <c r="F336" s="13"/>
      <c r="H336"/>
    </row>
    <row r="337" spans="1:8" ht="17.25" customHeight="1" x14ac:dyDescent="0.2">
      <c r="B337" s="15"/>
      <c r="C337" s="280"/>
      <c r="D337" s="280"/>
      <c r="E337" s="280"/>
      <c r="F337" s="13"/>
      <c r="H337"/>
    </row>
    <row r="338" spans="1:8" ht="17.25" customHeight="1" x14ac:dyDescent="0.2">
      <c r="B338" s="16"/>
      <c r="C338" s="280"/>
      <c r="D338" s="280"/>
      <c r="E338" s="280"/>
      <c r="F338" s="13"/>
      <c r="H338"/>
    </row>
    <row r="339" spans="1:8" ht="17.25" customHeight="1" x14ac:dyDescent="0.2">
      <c r="A339" s="12"/>
      <c r="B339" s="12"/>
      <c r="C339" s="12"/>
      <c r="D339" s="12"/>
      <c r="E339" s="34"/>
      <c r="H339"/>
    </row>
    <row r="340" spans="1:8" ht="17.25" customHeight="1" x14ac:dyDescent="0.2">
      <c r="A340" s="13"/>
      <c r="B340" s="13"/>
      <c r="C340" s="13"/>
      <c r="D340" s="13"/>
      <c r="E340" s="35"/>
      <c r="H340"/>
    </row>
    <row r="341" spans="1:8" ht="17.25" customHeight="1" x14ac:dyDescent="0.3">
      <c r="A341" s="2"/>
      <c r="B341" s="3"/>
      <c r="C341" s="3"/>
      <c r="H341"/>
    </row>
    <row r="342" spans="1:8" ht="17.25" customHeight="1" x14ac:dyDescent="0.3">
      <c r="A342" s="2"/>
      <c r="B342" s="14"/>
      <c r="C342" s="280"/>
      <c r="D342" s="280"/>
      <c r="E342" s="280"/>
      <c r="H342"/>
    </row>
    <row r="343" spans="1:8" ht="17.25" customHeight="1" x14ac:dyDescent="0.3">
      <c r="A343" s="2"/>
      <c r="B343" s="14"/>
      <c r="C343" s="280"/>
      <c r="D343" s="280"/>
      <c r="E343" s="280"/>
      <c r="H343"/>
    </row>
    <row r="344" spans="1:8" ht="17.25" customHeight="1" x14ac:dyDescent="0.3">
      <c r="A344" s="2"/>
      <c r="B344" s="14"/>
      <c r="C344" s="280"/>
      <c r="D344" s="280"/>
      <c r="E344" s="280"/>
      <c r="H344"/>
    </row>
    <row r="345" spans="1:8" ht="17.25" customHeight="1" x14ac:dyDescent="0.3">
      <c r="A345" s="2"/>
      <c r="B345" s="14"/>
      <c r="C345" s="280"/>
      <c r="D345" s="280"/>
      <c r="E345" s="280"/>
      <c r="H345"/>
    </row>
    <row r="346" spans="1:8" ht="20.25" x14ac:dyDescent="0.3">
      <c r="A346" s="2"/>
      <c r="B346" s="3"/>
      <c r="C346" s="3"/>
      <c r="H346"/>
    </row>
    <row r="347" spans="1:8" ht="20.25" x14ac:dyDescent="0.3">
      <c r="A347" s="2"/>
      <c r="B347" s="3"/>
      <c r="C347" s="3"/>
      <c r="H347"/>
    </row>
    <row r="348" spans="1:8" ht="20.25" x14ac:dyDescent="0.3">
      <c r="A348" s="2"/>
      <c r="B348" s="3"/>
      <c r="C348" s="3"/>
      <c r="H348"/>
    </row>
    <row r="349" spans="1:8" ht="20.25" x14ac:dyDescent="0.3">
      <c r="A349" s="2"/>
      <c r="B349" s="3"/>
      <c r="C349" s="3"/>
      <c r="H349"/>
    </row>
    <row r="350" spans="1:8" ht="20.25" x14ac:dyDescent="0.3">
      <c r="A350" s="2"/>
      <c r="B350" s="3"/>
      <c r="C350" s="3"/>
      <c r="H350"/>
    </row>
    <row r="351" spans="1:8" ht="20.25" x14ac:dyDescent="0.3">
      <c r="A351" s="2"/>
      <c r="B351" s="3"/>
      <c r="C351" s="3"/>
      <c r="H351"/>
    </row>
    <row r="352" spans="1:8" ht="20.25" x14ac:dyDescent="0.3">
      <c r="A352" s="2"/>
      <c r="B352" s="3"/>
      <c r="C352" s="3"/>
      <c r="H352"/>
    </row>
    <row r="353" spans="1:8" ht="20.25" x14ac:dyDescent="0.3">
      <c r="A353" s="2"/>
      <c r="B353" s="3"/>
      <c r="C353" s="3"/>
      <c r="H353"/>
    </row>
    <row r="354" spans="1:8" ht="20.25" x14ac:dyDescent="0.3">
      <c r="A354" s="2"/>
      <c r="B354" s="3"/>
      <c r="C354" s="3"/>
      <c r="H354"/>
    </row>
    <row r="355" spans="1:8" ht="20.25" x14ac:dyDescent="0.3">
      <c r="A355" s="2"/>
      <c r="B355" s="3"/>
      <c r="C355" s="3"/>
      <c r="H355"/>
    </row>
    <row r="356" spans="1:8" ht="20.25" x14ac:dyDescent="0.3">
      <c r="A356" s="2"/>
      <c r="B356" s="3"/>
      <c r="C356" s="3"/>
      <c r="H356"/>
    </row>
    <row r="357" spans="1:8" ht="20.25" x14ac:dyDescent="0.3">
      <c r="A357" s="2"/>
      <c r="B357" s="3"/>
      <c r="C357" s="3"/>
      <c r="H357"/>
    </row>
    <row r="358" spans="1:8" ht="20.25" x14ac:dyDescent="0.3">
      <c r="A358" s="2"/>
      <c r="B358" s="3"/>
      <c r="C358" s="3"/>
      <c r="D358"/>
      <c r="E358"/>
      <c r="H358"/>
    </row>
    <row r="359" spans="1:8" ht="20.25" x14ac:dyDescent="0.3">
      <c r="A359" s="2"/>
      <c r="B359" s="3"/>
      <c r="C359" s="3"/>
      <c r="D359"/>
      <c r="E359"/>
      <c r="H359"/>
    </row>
    <row r="360" spans="1:8" ht="20.25" x14ac:dyDescent="0.3">
      <c r="A360" s="2"/>
      <c r="B360" s="3"/>
      <c r="C360" s="3"/>
      <c r="D360"/>
      <c r="E360"/>
      <c r="H360"/>
    </row>
    <row r="361" spans="1:8" ht="20.25" x14ac:dyDescent="0.3">
      <c r="A361" s="2"/>
      <c r="B361" s="3"/>
      <c r="C361" s="3"/>
      <c r="D361"/>
      <c r="E361"/>
      <c r="H361"/>
    </row>
    <row r="362" spans="1:8" ht="20.25" x14ac:dyDescent="0.3">
      <c r="A362" s="2"/>
      <c r="B362" s="3"/>
      <c r="C362" s="3"/>
      <c r="D362"/>
      <c r="E362"/>
      <c r="H362"/>
    </row>
    <row r="363" spans="1:8" ht="20.25" x14ac:dyDescent="0.3">
      <c r="A363" s="2"/>
      <c r="B363" s="3"/>
      <c r="C363" s="3"/>
      <c r="D363"/>
      <c r="E363"/>
      <c r="H363"/>
    </row>
    <row r="364" spans="1:8" ht="20.25" x14ac:dyDescent="0.3">
      <c r="A364" s="2"/>
      <c r="B364" s="3"/>
      <c r="C364" s="3"/>
      <c r="D364"/>
      <c r="E364"/>
      <c r="H364"/>
    </row>
    <row r="365" spans="1:8" ht="20.25" x14ac:dyDescent="0.3">
      <c r="A365" s="2"/>
      <c r="B365" s="3"/>
      <c r="C365" s="3"/>
      <c r="D365"/>
      <c r="E365"/>
      <c r="H365"/>
    </row>
    <row r="366" spans="1:8" ht="20.25" x14ac:dyDescent="0.3">
      <c r="A366" s="2"/>
      <c r="B366" s="3"/>
      <c r="C366" s="3"/>
      <c r="D366"/>
      <c r="E366"/>
      <c r="H366"/>
    </row>
    <row r="367" spans="1:8" ht="20.25" x14ac:dyDescent="0.3">
      <c r="A367" s="2"/>
      <c r="B367" s="3"/>
      <c r="C367" s="3"/>
      <c r="D367"/>
      <c r="E367"/>
      <c r="H367"/>
    </row>
    <row r="368" spans="1:8" ht="20.25" x14ac:dyDescent="0.3">
      <c r="A368" s="2"/>
      <c r="B368" s="3"/>
      <c r="C368" s="3"/>
      <c r="D368"/>
      <c r="E368"/>
      <c r="H368"/>
    </row>
    <row r="369" spans="1:8" ht="20.25" x14ac:dyDescent="0.3">
      <c r="A369" s="2"/>
      <c r="B369" s="3"/>
      <c r="C369" s="3"/>
      <c r="D369"/>
      <c r="E369"/>
      <c r="H369"/>
    </row>
    <row r="370" spans="1:8" ht="20.25" x14ac:dyDescent="0.3">
      <c r="A370" s="2"/>
      <c r="B370" s="3"/>
      <c r="C370" s="3"/>
      <c r="D370"/>
      <c r="E370"/>
      <c r="H370"/>
    </row>
    <row r="371" spans="1:8" ht="20.25" x14ac:dyDescent="0.3">
      <c r="A371" s="2"/>
      <c r="B371" s="3"/>
      <c r="C371" s="3"/>
      <c r="D371"/>
      <c r="E371"/>
      <c r="H371"/>
    </row>
    <row r="372" spans="1:8" ht="20.25" x14ac:dyDescent="0.3">
      <c r="A372" s="2"/>
      <c r="B372" s="3"/>
      <c r="C372" s="3"/>
      <c r="D372"/>
      <c r="E372"/>
      <c r="H372"/>
    </row>
    <row r="373" spans="1:8" ht="20.25" x14ac:dyDescent="0.3">
      <c r="A373" s="2"/>
      <c r="B373" s="3"/>
      <c r="C373" s="3"/>
      <c r="D373"/>
      <c r="E373"/>
      <c r="H373"/>
    </row>
    <row r="374" spans="1:8" ht="20.25" x14ac:dyDescent="0.3">
      <c r="A374" s="2"/>
      <c r="B374" s="3"/>
      <c r="C374" s="3"/>
      <c r="D374"/>
      <c r="E374"/>
      <c r="H374"/>
    </row>
    <row r="375" spans="1:8" ht="20.25" x14ac:dyDescent="0.3">
      <c r="A375" s="2"/>
      <c r="B375" s="3"/>
      <c r="C375" s="3"/>
      <c r="D375"/>
      <c r="E375"/>
      <c r="H375"/>
    </row>
    <row r="376" spans="1:8" ht="20.25" x14ac:dyDescent="0.3">
      <c r="A376" s="2"/>
      <c r="B376" s="3"/>
      <c r="C376" s="3"/>
      <c r="D376"/>
      <c r="E376"/>
      <c r="H376"/>
    </row>
    <row r="377" spans="1:8" ht="20.25" x14ac:dyDescent="0.3">
      <c r="A377" s="2"/>
      <c r="B377" s="3"/>
      <c r="C377" s="3"/>
      <c r="D377"/>
      <c r="E377"/>
      <c r="H377"/>
    </row>
    <row r="378" spans="1:8" ht="20.25" x14ac:dyDescent="0.3">
      <c r="A378" s="2"/>
      <c r="B378" s="3"/>
      <c r="C378" s="3"/>
      <c r="D378"/>
      <c r="E378"/>
      <c r="H378"/>
    </row>
    <row r="379" spans="1:8" ht="20.25" x14ac:dyDescent="0.3">
      <c r="A379" s="2"/>
      <c r="B379" s="3"/>
      <c r="C379" s="3"/>
      <c r="D379"/>
      <c r="E379"/>
      <c r="H379"/>
    </row>
    <row r="380" spans="1:8" ht="20.25" x14ac:dyDescent="0.3">
      <c r="A380" s="2"/>
      <c r="B380" s="3"/>
      <c r="C380" s="3"/>
      <c r="D380"/>
      <c r="E380"/>
      <c r="H380"/>
    </row>
    <row r="381" spans="1:8" ht="20.25" x14ac:dyDescent="0.3">
      <c r="A381" s="2"/>
      <c r="B381" s="3"/>
      <c r="C381" s="3"/>
      <c r="D381"/>
      <c r="E381"/>
      <c r="H381"/>
    </row>
    <row r="382" spans="1:8" ht="20.25" x14ac:dyDescent="0.3">
      <c r="A382" s="2"/>
      <c r="B382" s="3"/>
      <c r="C382" s="3"/>
      <c r="D382"/>
      <c r="E382"/>
      <c r="H382"/>
    </row>
    <row r="383" spans="1:8" ht="20.25" x14ac:dyDescent="0.3">
      <c r="A383" s="2"/>
      <c r="B383" s="3"/>
      <c r="C383" s="3"/>
      <c r="D383"/>
      <c r="E383"/>
      <c r="H383"/>
    </row>
    <row r="384" spans="1:8" ht="20.25" x14ac:dyDescent="0.3">
      <c r="A384" s="2"/>
      <c r="B384" s="3"/>
      <c r="C384" s="3"/>
      <c r="D384"/>
      <c r="E384"/>
      <c r="H384"/>
    </row>
    <row r="385" spans="1:8" ht="20.25" x14ac:dyDescent="0.3">
      <c r="A385" s="2"/>
      <c r="B385" s="3"/>
      <c r="C385" s="3"/>
      <c r="D385"/>
      <c r="E385"/>
      <c r="H385"/>
    </row>
    <row r="386" spans="1:8" ht="20.25" x14ac:dyDescent="0.3">
      <c r="A386" s="2"/>
      <c r="B386" s="3"/>
      <c r="C386" s="3"/>
      <c r="D386"/>
      <c r="E386"/>
      <c r="H386"/>
    </row>
    <row r="387" spans="1:8" ht="20.25" x14ac:dyDescent="0.3">
      <c r="A387" s="2"/>
      <c r="B387" s="3"/>
      <c r="C387" s="3"/>
      <c r="D387"/>
      <c r="E387"/>
      <c r="H387"/>
    </row>
    <row r="388" spans="1:8" ht="20.25" x14ac:dyDescent="0.3">
      <c r="A388" s="2"/>
      <c r="B388" s="3"/>
      <c r="C388" s="3"/>
      <c r="D388"/>
      <c r="E388"/>
      <c r="H388"/>
    </row>
    <row r="389" spans="1:8" ht="20.25" x14ac:dyDescent="0.3">
      <c r="A389" s="2"/>
      <c r="B389" s="3"/>
      <c r="C389" s="3"/>
      <c r="D389"/>
      <c r="E389"/>
      <c r="H389"/>
    </row>
    <row r="390" spans="1:8" ht="20.25" x14ac:dyDescent="0.3">
      <c r="A390" s="2"/>
      <c r="B390" s="3"/>
      <c r="C390" s="3"/>
      <c r="D390"/>
      <c r="E390"/>
      <c r="H390"/>
    </row>
    <row r="391" spans="1:8" ht="20.25" x14ac:dyDescent="0.3">
      <c r="A391" s="2"/>
      <c r="B391" s="3"/>
      <c r="C391" s="3"/>
      <c r="D391"/>
      <c r="E391"/>
      <c r="H391"/>
    </row>
    <row r="392" spans="1:8" ht="20.25" x14ac:dyDescent="0.3">
      <c r="A392" s="2"/>
      <c r="B392" s="3"/>
      <c r="C392" s="3"/>
      <c r="D392"/>
      <c r="E392"/>
      <c r="H392"/>
    </row>
    <row r="393" spans="1:8" ht="20.25" x14ac:dyDescent="0.3">
      <c r="A393" s="2"/>
      <c r="B393" s="3"/>
      <c r="C393" s="3"/>
      <c r="D393"/>
      <c r="E393"/>
      <c r="H393"/>
    </row>
    <row r="394" spans="1:8" ht="20.25" x14ac:dyDescent="0.3">
      <c r="A394" s="2"/>
      <c r="B394" s="3"/>
      <c r="C394" s="3"/>
      <c r="D394"/>
      <c r="E394"/>
      <c r="H394"/>
    </row>
    <row r="395" spans="1:8" ht="20.25" x14ac:dyDescent="0.3">
      <c r="A395" s="2"/>
      <c r="B395" s="3"/>
      <c r="C395" s="3"/>
      <c r="D395"/>
      <c r="E395"/>
      <c r="H395"/>
    </row>
    <row r="396" spans="1:8" ht="20.25" x14ac:dyDescent="0.3">
      <c r="A396" s="2"/>
      <c r="B396" s="3"/>
      <c r="C396" s="3"/>
      <c r="D396"/>
      <c r="E396"/>
      <c r="H396"/>
    </row>
    <row r="397" spans="1:8" ht="20.25" x14ac:dyDescent="0.3">
      <c r="A397" s="2"/>
      <c r="B397" s="3"/>
      <c r="C397" s="3"/>
      <c r="D397"/>
      <c r="E397"/>
      <c r="H397"/>
    </row>
    <row r="398" spans="1:8" ht="20.25" x14ac:dyDescent="0.3">
      <c r="A398" s="2"/>
      <c r="B398" s="3"/>
      <c r="C398" s="3"/>
      <c r="D398"/>
      <c r="E398"/>
      <c r="H398"/>
    </row>
    <row r="399" spans="1:8" ht="20.25" x14ac:dyDescent="0.3">
      <c r="A399" s="2"/>
      <c r="B399" s="3"/>
      <c r="C399" s="3"/>
      <c r="D399"/>
      <c r="E399"/>
      <c r="H399"/>
    </row>
    <row r="400" spans="1:8" ht="20.25" x14ac:dyDescent="0.3">
      <c r="A400" s="2"/>
      <c r="B400" s="3"/>
      <c r="C400" s="3"/>
      <c r="D400"/>
      <c r="E400"/>
      <c r="H400"/>
    </row>
    <row r="401" spans="1:8" ht="20.25" x14ac:dyDescent="0.3">
      <c r="A401" s="2"/>
      <c r="B401" s="3"/>
      <c r="C401" s="3"/>
      <c r="D401"/>
      <c r="E401"/>
      <c r="H401"/>
    </row>
    <row r="402" spans="1:8" ht="20.25" x14ac:dyDescent="0.3">
      <c r="A402" s="2"/>
      <c r="B402" s="3"/>
      <c r="C402" s="3"/>
      <c r="D402"/>
      <c r="E402"/>
      <c r="H402"/>
    </row>
    <row r="403" spans="1:8" ht="20.25" x14ac:dyDescent="0.3">
      <c r="A403" s="2"/>
      <c r="B403" s="3"/>
      <c r="C403" s="3"/>
      <c r="D403"/>
      <c r="E403"/>
      <c r="H403"/>
    </row>
    <row r="404" spans="1:8" ht="20.25" x14ac:dyDescent="0.3">
      <c r="A404" s="2"/>
      <c r="B404" s="3"/>
      <c r="C404" s="3"/>
      <c r="D404"/>
      <c r="E404"/>
      <c r="H404"/>
    </row>
    <row r="405" spans="1:8" ht="20.25" x14ac:dyDescent="0.3">
      <c r="A405" s="2"/>
      <c r="B405" s="3"/>
      <c r="C405" s="3"/>
      <c r="D405"/>
      <c r="E405"/>
      <c r="H405"/>
    </row>
    <row r="406" spans="1:8" ht="20.25" x14ac:dyDescent="0.3">
      <c r="A406" s="2"/>
      <c r="B406" s="3"/>
      <c r="C406" s="3"/>
      <c r="D406"/>
      <c r="E406"/>
      <c r="H406"/>
    </row>
    <row r="407" spans="1:8" ht="20.25" x14ac:dyDescent="0.3">
      <c r="A407" s="2"/>
      <c r="B407" s="3"/>
      <c r="C407" s="3"/>
      <c r="D407"/>
      <c r="E407"/>
      <c r="H407"/>
    </row>
    <row r="408" spans="1:8" ht="20.25" x14ac:dyDescent="0.3">
      <c r="A408" s="2"/>
      <c r="B408" s="3"/>
      <c r="C408" s="3"/>
      <c r="D408"/>
      <c r="E408"/>
      <c r="H408"/>
    </row>
    <row r="409" spans="1:8" ht="20.25" x14ac:dyDescent="0.3">
      <c r="A409" s="2"/>
      <c r="B409" s="3"/>
      <c r="C409" s="3"/>
      <c r="D409"/>
      <c r="E409"/>
      <c r="H409"/>
    </row>
    <row r="410" spans="1:8" ht="20.25" x14ac:dyDescent="0.3">
      <c r="A410" s="2"/>
      <c r="B410" s="3"/>
      <c r="C410" s="3"/>
      <c r="D410"/>
      <c r="E410"/>
      <c r="H410"/>
    </row>
    <row r="411" spans="1:8" ht="20.25" x14ac:dyDescent="0.3">
      <c r="A411" s="2"/>
      <c r="B411" s="3"/>
      <c r="C411" s="3"/>
      <c r="D411"/>
      <c r="E411"/>
      <c r="H411"/>
    </row>
    <row r="412" spans="1:8" ht="20.25" x14ac:dyDescent="0.3">
      <c r="A412" s="2"/>
      <c r="B412" s="3"/>
      <c r="C412" s="3"/>
      <c r="D412"/>
      <c r="E412"/>
      <c r="H412"/>
    </row>
    <row r="413" spans="1:8" ht="20.25" x14ac:dyDescent="0.3">
      <c r="A413" s="2"/>
      <c r="B413" s="3"/>
      <c r="C413" s="3"/>
      <c r="D413"/>
      <c r="E413"/>
      <c r="H413"/>
    </row>
    <row r="414" spans="1:8" ht="20.25" x14ac:dyDescent="0.3">
      <c r="A414" s="2"/>
      <c r="B414" s="3"/>
      <c r="C414" s="3"/>
      <c r="D414"/>
      <c r="E414"/>
      <c r="H414"/>
    </row>
    <row r="415" spans="1:8" ht="20.25" x14ac:dyDescent="0.3">
      <c r="A415" s="2"/>
      <c r="B415" s="3"/>
      <c r="C415" s="3"/>
      <c r="D415"/>
      <c r="E415"/>
      <c r="H415"/>
    </row>
    <row r="416" spans="1:8" ht="20.25" x14ac:dyDescent="0.3">
      <c r="A416" s="2"/>
      <c r="B416" s="3"/>
      <c r="C416" s="3"/>
      <c r="D416"/>
      <c r="E416"/>
      <c r="H416"/>
    </row>
    <row r="417" spans="1:8" ht="20.25" x14ac:dyDescent="0.3">
      <c r="A417" s="2"/>
      <c r="B417" s="3"/>
      <c r="C417" s="3"/>
      <c r="D417"/>
      <c r="E417"/>
      <c r="H417"/>
    </row>
    <row r="418" spans="1:8" ht="20.25" x14ac:dyDescent="0.3">
      <c r="A418" s="2"/>
      <c r="B418" s="3"/>
      <c r="C418" s="3"/>
      <c r="D418"/>
      <c r="E418"/>
      <c r="H418"/>
    </row>
    <row r="419" spans="1:8" ht="20.25" x14ac:dyDescent="0.3">
      <c r="A419" s="2"/>
      <c r="B419" s="3"/>
      <c r="C419" s="3"/>
      <c r="D419"/>
      <c r="E419"/>
      <c r="H419"/>
    </row>
    <row r="420" spans="1:8" ht="20.25" x14ac:dyDescent="0.3">
      <c r="A420" s="2"/>
      <c r="B420" s="3"/>
      <c r="C420" s="3"/>
      <c r="D420"/>
      <c r="E420"/>
      <c r="H420"/>
    </row>
    <row r="421" spans="1:8" ht="20.25" x14ac:dyDescent="0.3">
      <c r="A421" s="2"/>
      <c r="B421" s="3"/>
      <c r="C421" s="3"/>
      <c r="D421"/>
      <c r="E421"/>
      <c r="H421"/>
    </row>
    <row r="422" spans="1:8" ht="20.25" x14ac:dyDescent="0.3">
      <c r="A422" s="2"/>
      <c r="B422" s="3"/>
      <c r="C422" s="3"/>
      <c r="D422"/>
      <c r="E422"/>
      <c r="H422"/>
    </row>
    <row r="423" spans="1:8" ht="20.25" x14ac:dyDescent="0.3">
      <c r="A423" s="2"/>
      <c r="B423" s="3"/>
      <c r="C423" s="3"/>
      <c r="D423"/>
      <c r="E423"/>
      <c r="H423"/>
    </row>
    <row r="424" spans="1:8" ht="20.25" x14ac:dyDescent="0.3">
      <c r="A424" s="2"/>
      <c r="B424" s="3"/>
      <c r="C424" s="3"/>
      <c r="D424"/>
      <c r="E424"/>
      <c r="H424"/>
    </row>
    <row r="425" spans="1:8" ht="20.25" x14ac:dyDescent="0.3">
      <c r="A425" s="2"/>
      <c r="B425" s="3"/>
      <c r="C425" s="3"/>
      <c r="D425"/>
      <c r="E425"/>
      <c r="H425"/>
    </row>
    <row r="426" spans="1:8" ht="20.25" x14ac:dyDescent="0.3">
      <c r="A426" s="2"/>
      <c r="B426" s="3"/>
      <c r="C426" s="3"/>
      <c r="D426"/>
      <c r="E426"/>
      <c r="H426"/>
    </row>
    <row r="427" spans="1:8" ht="20.25" x14ac:dyDescent="0.3">
      <c r="A427" s="2"/>
      <c r="B427" s="3"/>
      <c r="C427" s="3"/>
      <c r="D427"/>
      <c r="E427"/>
      <c r="H427"/>
    </row>
    <row r="428" spans="1:8" ht="20.25" x14ac:dyDescent="0.3">
      <c r="A428" s="2"/>
      <c r="B428" s="3"/>
      <c r="C428" s="3"/>
      <c r="D428"/>
      <c r="E428"/>
      <c r="H428"/>
    </row>
    <row r="429" spans="1:8" ht="20.25" x14ac:dyDescent="0.3">
      <c r="A429" s="2"/>
      <c r="B429" s="3"/>
      <c r="C429" s="3"/>
      <c r="D429"/>
      <c r="E429"/>
      <c r="H429"/>
    </row>
    <row r="430" spans="1:8" ht="20.25" x14ac:dyDescent="0.3">
      <c r="A430" s="2"/>
      <c r="B430" s="3"/>
      <c r="C430" s="3"/>
      <c r="D430"/>
      <c r="E430"/>
      <c r="H430"/>
    </row>
    <row r="431" spans="1:8" ht="20.25" x14ac:dyDescent="0.3">
      <c r="A431" s="2"/>
      <c r="B431" s="3"/>
      <c r="C431" s="3"/>
      <c r="D431"/>
      <c r="E431"/>
      <c r="H431"/>
    </row>
    <row r="432" spans="1:8" ht="20.25" x14ac:dyDescent="0.3">
      <c r="A432" s="2"/>
      <c r="B432" s="3"/>
      <c r="C432" s="3"/>
      <c r="D432"/>
      <c r="E432"/>
      <c r="H432"/>
    </row>
    <row r="433" spans="1:8" ht="20.25" x14ac:dyDescent="0.3">
      <c r="A433" s="2"/>
      <c r="B433" s="3"/>
      <c r="C433" s="3"/>
      <c r="D433"/>
      <c r="E433"/>
      <c r="H433"/>
    </row>
    <row r="434" spans="1:8" ht="20.25" x14ac:dyDescent="0.3">
      <c r="A434" s="2"/>
      <c r="B434" s="3"/>
      <c r="C434" s="3"/>
      <c r="D434"/>
      <c r="E434"/>
      <c r="H434"/>
    </row>
    <row r="435" spans="1:8" ht="20.25" x14ac:dyDescent="0.3">
      <c r="A435" s="2"/>
      <c r="B435" s="3"/>
      <c r="C435" s="3"/>
      <c r="D435"/>
      <c r="E435"/>
      <c r="H435"/>
    </row>
    <row r="436" spans="1:8" ht="20.25" x14ac:dyDescent="0.3">
      <c r="A436" s="2"/>
      <c r="B436" s="3"/>
      <c r="C436" s="3"/>
      <c r="D436"/>
      <c r="E436"/>
      <c r="H436"/>
    </row>
    <row r="437" spans="1:8" ht="20.25" x14ac:dyDescent="0.3">
      <c r="A437" s="2"/>
      <c r="B437" s="3"/>
      <c r="C437" s="3"/>
      <c r="D437"/>
      <c r="E437"/>
      <c r="H437"/>
    </row>
    <row r="438" spans="1:8" ht="20.25" x14ac:dyDescent="0.3">
      <c r="A438" s="2"/>
      <c r="B438" s="3"/>
      <c r="C438" s="3"/>
      <c r="D438"/>
      <c r="E438"/>
      <c r="H438"/>
    </row>
    <row r="439" spans="1:8" ht="20.25" x14ac:dyDescent="0.3">
      <c r="A439" s="2"/>
      <c r="B439" s="3"/>
      <c r="C439" s="3"/>
      <c r="D439"/>
      <c r="E439"/>
      <c r="H439"/>
    </row>
    <row r="440" spans="1:8" ht="20.25" x14ac:dyDescent="0.3">
      <c r="A440" s="2"/>
      <c r="B440" s="3"/>
      <c r="C440" s="3"/>
      <c r="D440"/>
      <c r="E440"/>
      <c r="H440"/>
    </row>
    <row r="441" spans="1:8" ht="20.25" x14ac:dyDescent="0.3">
      <c r="A441" s="2"/>
      <c r="B441" s="3"/>
      <c r="C441" s="3"/>
      <c r="D441"/>
      <c r="E441"/>
      <c r="H441"/>
    </row>
    <row r="442" spans="1:8" ht="20.25" x14ac:dyDescent="0.3">
      <c r="A442" s="2"/>
      <c r="B442" s="3"/>
      <c r="C442" s="3"/>
      <c r="D442"/>
      <c r="E442"/>
      <c r="H442"/>
    </row>
    <row r="443" spans="1:8" ht="20.25" x14ac:dyDescent="0.3">
      <c r="A443" s="2"/>
      <c r="B443" s="3"/>
      <c r="C443" s="3"/>
      <c r="D443"/>
      <c r="E443"/>
      <c r="H443"/>
    </row>
    <row r="444" spans="1:8" ht="20.25" x14ac:dyDescent="0.3">
      <c r="A444" s="2"/>
      <c r="B444" s="3"/>
      <c r="C444" s="3"/>
      <c r="D444"/>
      <c r="E444"/>
      <c r="H444"/>
    </row>
    <row r="445" spans="1:8" ht="20.25" x14ac:dyDescent="0.3">
      <c r="A445" s="2"/>
      <c r="B445" s="3"/>
      <c r="C445" s="3"/>
      <c r="D445"/>
      <c r="E445"/>
      <c r="H445"/>
    </row>
    <row r="446" spans="1:8" ht="20.25" x14ac:dyDescent="0.3">
      <c r="A446" s="2"/>
      <c r="B446" s="3"/>
      <c r="C446" s="3"/>
      <c r="D446"/>
      <c r="E446"/>
      <c r="H446"/>
    </row>
    <row r="447" spans="1:8" ht="20.25" x14ac:dyDescent="0.3">
      <c r="A447" s="2"/>
      <c r="B447" s="3"/>
      <c r="C447" s="3"/>
      <c r="D447"/>
      <c r="E447"/>
      <c r="H447"/>
    </row>
    <row r="448" spans="1:8" ht="20.25" x14ac:dyDescent="0.3">
      <c r="A448" s="2"/>
      <c r="B448" s="3"/>
      <c r="C448" s="3"/>
      <c r="D448"/>
      <c r="E448"/>
      <c r="H448"/>
    </row>
    <row r="449" spans="1:8" ht="20.25" x14ac:dyDescent="0.3">
      <c r="A449" s="2"/>
      <c r="B449" s="3"/>
      <c r="C449" s="3"/>
      <c r="D449"/>
      <c r="E449"/>
      <c r="H449"/>
    </row>
    <row r="450" spans="1:8" ht="20.25" x14ac:dyDescent="0.3">
      <c r="A450" s="2"/>
      <c r="B450" s="3"/>
      <c r="C450" s="3"/>
      <c r="D450"/>
      <c r="E450"/>
      <c r="H450"/>
    </row>
    <row r="451" spans="1:8" ht="20.25" x14ac:dyDescent="0.3">
      <c r="A451" s="2"/>
      <c r="B451" s="3"/>
      <c r="C451" s="3"/>
      <c r="D451"/>
      <c r="E451"/>
      <c r="H451"/>
    </row>
    <row r="452" spans="1:8" ht="20.25" x14ac:dyDescent="0.3">
      <c r="A452" s="2"/>
      <c r="B452" s="3"/>
      <c r="C452" s="3"/>
      <c r="D452"/>
      <c r="E452"/>
      <c r="H452"/>
    </row>
    <row r="453" spans="1:8" ht="20.25" x14ac:dyDescent="0.3">
      <c r="A453" s="2"/>
      <c r="B453" s="3"/>
      <c r="C453" s="3"/>
      <c r="D453"/>
      <c r="E453"/>
      <c r="H453"/>
    </row>
    <row r="454" spans="1:8" ht="20.25" x14ac:dyDescent="0.3">
      <c r="A454" s="2"/>
      <c r="B454" s="3"/>
      <c r="C454" s="3"/>
      <c r="D454"/>
      <c r="E454"/>
      <c r="H454"/>
    </row>
    <row r="455" spans="1:8" ht="20.25" x14ac:dyDescent="0.3">
      <c r="A455" s="1"/>
      <c r="B455" s="3"/>
      <c r="C455" s="3"/>
      <c r="D455"/>
      <c r="E455"/>
      <c r="H455"/>
    </row>
    <row r="456" spans="1:8" ht="20.25" x14ac:dyDescent="0.3">
      <c r="A456" s="1"/>
      <c r="B456" s="3"/>
      <c r="C456" s="3"/>
      <c r="D456"/>
      <c r="E456"/>
      <c r="H456"/>
    </row>
    <row r="457" spans="1:8" ht="20.25" x14ac:dyDescent="0.3">
      <c r="A457" s="1"/>
      <c r="B457" s="3"/>
      <c r="C457" s="3"/>
      <c r="D457"/>
      <c r="E457"/>
      <c r="H457"/>
    </row>
    <row r="458" spans="1:8" ht="20.25" x14ac:dyDescent="0.3">
      <c r="A458" s="1"/>
      <c r="B458" s="3"/>
      <c r="C458" s="3"/>
      <c r="D458"/>
      <c r="E458"/>
      <c r="H458"/>
    </row>
    <row r="459" spans="1:8" ht="20.25" x14ac:dyDescent="0.3">
      <c r="A459" s="1"/>
      <c r="B459" s="3"/>
      <c r="C459" s="3"/>
      <c r="D459"/>
      <c r="E459"/>
      <c r="H459"/>
    </row>
    <row r="460" spans="1:8" ht="20.25" x14ac:dyDescent="0.3">
      <c r="A460" s="1"/>
      <c r="B460" s="3"/>
      <c r="C460" s="3"/>
      <c r="D460"/>
      <c r="E460"/>
      <c r="H460"/>
    </row>
    <row r="461" spans="1:8" ht="20.25" x14ac:dyDescent="0.3">
      <c r="A461" s="1"/>
      <c r="B461" s="3"/>
      <c r="C461" s="3"/>
      <c r="D461"/>
      <c r="E461"/>
      <c r="H461"/>
    </row>
    <row r="462" spans="1:8" ht="20.25" x14ac:dyDescent="0.3">
      <c r="A462" s="1"/>
      <c r="B462" s="3"/>
      <c r="C462" s="3"/>
      <c r="D462"/>
      <c r="E462"/>
      <c r="H462"/>
    </row>
    <row r="463" spans="1:8" ht="20.25" x14ac:dyDescent="0.3">
      <c r="A463" s="1"/>
      <c r="B463" s="3"/>
      <c r="C463" s="3"/>
      <c r="D463"/>
      <c r="E463"/>
      <c r="H463"/>
    </row>
    <row r="464" spans="1:8" ht="20.25" x14ac:dyDescent="0.3">
      <c r="A464" s="1"/>
      <c r="B464" s="3"/>
      <c r="C464" s="3"/>
      <c r="D464"/>
      <c r="E464"/>
      <c r="H464"/>
    </row>
    <row r="465" spans="1:8" ht="20.25" x14ac:dyDescent="0.3">
      <c r="A465" s="1"/>
      <c r="B465" s="3"/>
      <c r="C465" s="3"/>
      <c r="D465"/>
      <c r="E465"/>
      <c r="H465"/>
    </row>
    <row r="466" spans="1:8" ht="20.25" x14ac:dyDescent="0.3">
      <c r="A466" s="1"/>
      <c r="B466" s="3"/>
      <c r="C466" s="3"/>
      <c r="D466"/>
      <c r="E466"/>
      <c r="H466"/>
    </row>
    <row r="467" spans="1:8" ht="20.25" x14ac:dyDescent="0.3">
      <c r="A467" s="1"/>
      <c r="B467" s="3"/>
      <c r="C467" s="3"/>
      <c r="D467"/>
      <c r="E467"/>
      <c r="H467"/>
    </row>
    <row r="468" spans="1:8" ht="20.25" x14ac:dyDescent="0.3">
      <c r="A468" s="1"/>
      <c r="B468" s="3"/>
      <c r="C468" s="3"/>
      <c r="D468"/>
      <c r="E468"/>
      <c r="H468"/>
    </row>
    <row r="469" spans="1:8" ht="20.25" x14ac:dyDescent="0.3">
      <c r="A469" s="1"/>
      <c r="B469" s="3"/>
      <c r="C469" s="3"/>
      <c r="D469"/>
      <c r="E469"/>
      <c r="H469"/>
    </row>
    <row r="470" spans="1:8" ht="20.25" x14ac:dyDescent="0.3">
      <c r="A470" s="1"/>
      <c r="B470" s="3"/>
      <c r="C470" s="3"/>
      <c r="D470"/>
      <c r="E470"/>
      <c r="H470"/>
    </row>
    <row r="471" spans="1:8" ht="20.25" x14ac:dyDescent="0.3">
      <c r="A471" s="1"/>
      <c r="B471" s="3"/>
      <c r="C471" s="3"/>
      <c r="D471"/>
      <c r="E471"/>
      <c r="H471"/>
    </row>
    <row r="472" spans="1:8" ht="20.25" x14ac:dyDescent="0.3">
      <c r="A472" s="1"/>
      <c r="B472" s="3"/>
      <c r="C472" s="3"/>
      <c r="D472"/>
      <c r="E472"/>
      <c r="H472"/>
    </row>
    <row r="473" spans="1:8" ht="20.25" x14ac:dyDescent="0.3">
      <c r="A473" s="1"/>
      <c r="B473" s="3"/>
      <c r="C473" s="3"/>
      <c r="D473"/>
      <c r="E473"/>
      <c r="H473"/>
    </row>
    <row r="474" spans="1:8" ht="20.25" x14ac:dyDescent="0.3">
      <c r="A474" s="1"/>
      <c r="B474" s="3"/>
      <c r="C474" s="3"/>
      <c r="D474"/>
      <c r="E474"/>
      <c r="H474"/>
    </row>
    <row r="475" spans="1:8" ht="20.25" x14ac:dyDescent="0.3">
      <c r="A475" s="1"/>
      <c r="B475" s="3"/>
      <c r="C475" s="3"/>
      <c r="D475"/>
      <c r="E475"/>
      <c r="H475"/>
    </row>
    <row r="476" spans="1:8" ht="20.25" x14ac:dyDescent="0.3">
      <c r="A476" s="1"/>
      <c r="B476" s="3"/>
      <c r="C476" s="3"/>
      <c r="D476"/>
      <c r="E476"/>
      <c r="H476"/>
    </row>
    <row r="477" spans="1:8" ht="20.25" x14ac:dyDescent="0.3">
      <c r="A477" s="1"/>
      <c r="B477" s="3"/>
      <c r="C477" s="3"/>
      <c r="D477"/>
      <c r="E477"/>
      <c r="H477"/>
    </row>
    <row r="478" spans="1:8" ht="20.25" x14ac:dyDescent="0.3">
      <c r="A478" s="1"/>
      <c r="B478" s="3"/>
      <c r="C478" s="3"/>
      <c r="D478"/>
      <c r="E478"/>
      <c r="H478"/>
    </row>
    <row r="479" spans="1:8" ht="20.25" x14ac:dyDescent="0.3">
      <c r="A479" s="1"/>
      <c r="B479" s="3"/>
      <c r="C479" s="3"/>
      <c r="D479"/>
      <c r="E479"/>
      <c r="H479"/>
    </row>
    <row r="480" spans="1:8" ht="20.25" x14ac:dyDescent="0.3">
      <c r="A480" s="1"/>
      <c r="B480" s="3"/>
      <c r="C480" s="3"/>
      <c r="D480"/>
      <c r="E480"/>
      <c r="H480"/>
    </row>
    <row r="481" spans="1:8" ht="20.25" x14ac:dyDescent="0.3">
      <c r="A481" s="1"/>
      <c r="B481" s="3"/>
      <c r="C481" s="3"/>
      <c r="D481"/>
      <c r="E481"/>
      <c r="H481"/>
    </row>
    <row r="482" spans="1:8" ht="20.25" x14ac:dyDescent="0.3">
      <c r="A482" s="1"/>
      <c r="B482" s="3"/>
      <c r="C482" s="3"/>
      <c r="D482"/>
      <c r="E482"/>
      <c r="H482"/>
    </row>
    <row r="483" spans="1:8" ht="20.25" x14ac:dyDescent="0.3">
      <c r="A483" s="1"/>
      <c r="B483" s="3"/>
      <c r="C483" s="3"/>
      <c r="D483"/>
      <c r="E483"/>
      <c r="H483"/>
    </row>
    <row r="484" spans="1:8" ht="20.25" x14ac:dyDescent="0.3">
      <c r="A484" s="1"/>
      <c r="B484" s="3"/>
      <c r="C484" s="3"/>
      <c r="D484"/>
      <c r="E484"/>
      <c r="H484"/>
    </row>
    <row r="485" spans="1:8" ht="20.25" x14ac:dyDescent="0.3">
      <c r="A485" s="1"/>
      <c r="B485" s="3"/>
      <c r="C485" s="3"/>
      <c r="D485"/>
      <c r="E485"/>
      <c r="H485"/>
    </row>
    <row r="486" spans="1:8" ht="20.25" x14ac:dyDescent="0.3">
      <c r="A486" s="1"/>
      <c r="B486" s="3"/>
      <c r="C486" s="3"/>
      <c r="D486"/>
      <c r="E486"/>
      <c r="H486"/>
    </row>
    <row r="487" spans="1:8" ht="20.25" x14ac:dyDescent="0.3">
      <c r="A487" s="1"/>
      <c r="B487" s="3"/>
      <c r="C487" s="3"/>
      <c r="D487"/>
      <c r="E487"/>
      <c r="H487"/>
    </row>
    <row r="488" spans="1:8" ht="20.25" x14ac:dyDescent="0.3">
      <c r="A488" s="1"/>
      <c r="B488" s="3"/>
      <c r="C488" s="3"/>
      <c r="D488"/>
      <c r="E488"/>
      <c r="H488"/>
    </row>
    <row r="489" spans="1:8" ht="20.25" x14ac:dyDescent="0.3">
      <c r="A489" s="1"/>
      <c r="B489" s="3"/>
      <c r="C489" s="3"/>
      <c r="D489"/>
      <c r="E489"/>
      <c r="H489"/>
    </row>
    <row r="490" spans="1:8" ht="20.25" x14ac:dyDescent="0.3">
      <c r="A490" s="1"/>
      <c r="B490" s="3"/>
      <c r="C490" s="3"/>
      <c r="D490"/>
      <c r="E490"/>
      <c r="H490"/>
    </row>
    <row r="491" spans="1:8" ht="20.25" x14ac:dyDescent="0.3">
      <c r="A491" s="1"/>
      <c r="B491" s="3"/>
      <c r="C491" s="3"/>
      <c r="D491"/>
      <c r="E491"/>
      <c r="H491"/>
    </row>
    <row r="492" spans="1:8" ht="20.25" x14ac:dyDescent="0.3">
      <c r="A492" s="1"/>
      <c r="B492" s="3"/>
      <c r="C492" s="3"/>
      <c r="D492"/>
      <c r="E492"/>
      <c r="H492"/>
    </row>
    <row r="493" spans="1:8" ht="20.25" x14ac:dyDescent="0.3">
      <c r="A493" s="1"/>
      <c r="B493" s="3"/>
      <c r="C493" s="3"/>
      <c r="D493"/>
      <c r="E493"/>
      <c r="H493"/>
    </row>
    <row r="494" spans="1:8" ht="20.25" x14ac:dyDescent="0.3">
      <c r="A494" s="1"/>
      <c r="B494" s="3"/>
      <c r="C494" s="3"/>
      <c r="D494"/>
      <c r="E494"/>
      <c r="H494"/>
    </row>
    <row r="495" spans="1:8" ht="20.25" x14ac:dyDescent="0.3">
      <c r="A495" s="1"/>
      <c r="B495" s="3"/>
      <c r="C495" s="3"/>
      <c r="D495"/>
      <c r="E495"/>
      <c r="H495"/>
    </row>
    <row r="496" spans="1:8" ht="20.25" x14ac:dyDescent="0.3">
      <c r="A496" s="1"/>
      <c r="B496" s="3"/>
      <c r="C496" s="3"/>
      <c r="D496"/>
      <c r="E496"/>
      <c r="H496"/>
    </row>
    <row r="497" spans="1:8" ht="20.25" x14ac:dyDescent="0.3">
      <c r="A497" s="1"/>
      <c r="B497" s="3"/>
      <c r="C497" s="3"/>
      <c r="D497"/>
      <c r="E497"/>
      <c r="H497"/>
    </row>
    <row r="498" spans="1:8" ht="20.25" x14ac:dyDescent="0.3">
      <c r="A498" s="1"/>
      <c r="B498" s="3"/>
      <c r="C498" s="3"/>
      <c r="D498"/>
      <c r="E498"/>
      <c r="H498"/>
    </row>
    <row r="499" spans="1:8" ht="20.25" x14ac:dyDescent="0.3">
      <c r="A499" s="1"/>
      <c r="B499" s="3"/>
      <c r="C499" s="3"/>
      <c r="D499"/>
      <c r="E499"/>
      <c r="H499"/>
    </row>
    <row r="500" spans="1:8" ht="20.25" x14ac:dyDescent="0.3">
      <c r="A500" s="1"/>
      <c r="B500" s="3"/>
      <c r="C500" s="3"/>
      <c r="D500"/>
      <c r="E500"/>
      <c r="H500"/>
    </row>
    <row r="501" spans="1:8" ht="20.25" x14ac:dyDescent="0.3">
      <c r="A501" s="1"/>
      <c r="B501" s="3"/>
      <c r="C501" s="3"/>
      <c r="D501"/>
      <c r="E501"/>
      <c r="H501"/>
    </row>
    <row r="502" spans="1:8" ht="20.25" x14ac:dyDescent="0.3">
      <c r="A502" s="1"/>
      <c r="B502" s="3"/>
      <c r="C502" s="3"/>
      <c r="D502"/>
      <c r="E502"/>
      <c r="H502"/>
    </row>
    <row r="503" spans="1:8" ht="20.25" x14ac:dyDescent="0.3">
      <c r="A503" s="1"/>
      <c r="B503" s="3"/>
      <c r="C503" s="3"/>
      <c r="D503"/>
      <c r="E503"/>
      <c r="H503"/>
    </row>
    <row r="504" spans="1:8" ht="20.25" x14ac:dyDescent="0.3">
      <c r="A504" s="1"/>
      <c r="B504" s="3"/>
      <c r="C504" s="3"/>
      <c r="D504"/>
      <c r="E504"/>
      <c r="H504"/>
    </row>
    <row r="505" spans="1:8" ht="20.25" x14ac:dyDescent="0.3">
      <c r="A505" s="1"/>
      <c r="B505" s="3"/>
      <c r="C505" s="3"/>
      <c r="D505"/>
      <c r="E505"/>
      <c r="H505"/>
    </row>
    <row r="506" spans="1:8" ht="20.25" x14ac:dyDescent="0.3">
      <c r="A506" s="1"/>
      <c r="B506" s="3"/>
      <c r="C506" s="3"/>
      <c r="D506"/>
      <c r="E506"/>
      <c r="H506"/>
    </row>
    <row r="507" spans="1:8" ht="20.25" x14ac:dyDescent="0.3">
      <c r="A507" s="1"/>
      <c r="B507" s="3"/>
      <c r="C507" s="3"/>
      <c r="D507"/>
      <c r="E507"/>
      <c r="H507"/>
    </row>
    <row r="508" spans="1:8" ht="20.25" x14ac:dyDescent="0.3">
      <c r="A508" s="1"/>
      <c r="B508" s="3"/>
      <c r="C508" s="3"/>
      <c r="D508"/>
      <c r="E508"/>
      <c r="H508"/>
    </row>
    <row r="509" spans="1:8" ht="20.25" x14ac:dyDescent="0.3">
      <c r="A509" s="1"/>
      <c r="B509" s="3"/>
      <c r="C509" s="3"/>
      <c r="D509"/>
      <c r="E509"/>
      <c r="H509"/>
    </row>
    <row r="510" spans="1:8" ht="20.25" x14ac:dyDescent="0.3">
      <c r="A510" s="1"/>
      <c r="B510" s="3"/>
      <c r="C510" s="3"/>
      <c r="D510"/>
      <c r="E510"/>
      <c r="H510"/>
    </row>
    <row r="511" spans="1:8" ht="20.25" x14ac:dyDescent="0.3">
      <c r="A511" s="1"/>
      <c r="B511" s="3"/>
      <c r="C511" s="3"/>
      <c r="D511"/>
      <c r="E511"/>
      <c r="H511"/>
    </row>
    <row r="512" spans="1:8" ht="20.25" x14ac:dyDescent="0.3">
      <c r="A512" s="1"/>
      <c r="B512" s="3"/>
      <c r="C512" s="3"/>
      <c r="D512"/>
      <c r="E512"/>
      <c r="H512"/>
    </row>
    <row r="513" spans="1:8" ht="20.25" x14ac:dyDescent="0.3">
      <c r="A513" s="1"/>
      <c r="B513" s="3"/>
      <c r="C513" s="3"/>
      <c r="D513"/>
      <c r="E513"/>
      <c r="H513"/>
    </row>
    <row r="514" spans="1:8" ht="20.25" x14ac:dyDescent="0.3">
      <c r="A514" s="1"/>
      <c r="B514" s="3"/>
      <c r="C514" s="3"/>
      <c r="D514"/>
      <c r="E514"/>
      <c r="H514"/>
    </row>
    <row r="515" spans="1:8" ht="20.25" x14ac:dyDescent="0.3">
      <c r="A515" s="1"/>
      <c r="B515" s="3"/>
      <c r="C515" s="3"/>
      <c r="D515"/>
      <c r="E515"/>
      <c r="H515"/>
    </row>
    <row r="516" spans="1:8" ht="20.25" x14ac:dyDescent="0.3">
      <c r="A516" s="1"/>
      <c r="B516" s="3"/>
      <c r="C516" s="3"/>
      <c r="D516"/>
      <c r="E516"/>
      <c r="H516"/>
    </row>
    <row r="517" spans="1:8" ht="20.25" x14ac:dyDescent="0.3">
      <c r="A517" s="1"/>
      <c r="B517" s="3"/>
      <c r="C517" s="3"/>
      <c r="D517"/>
      <c r="E517"/>
      <c r="H517"/>
    </row>
    <row r="518" spans="1:8" ht="20.25" x14ac:dyDescent="0.3">
      <c r="A518" s="1"/>
      <c r="B518" s="3"/>
      <c r="C518" s="3"/>
      <c r="D518"/>
      <c r="E518"/>
      <c r="H518"/>
    </row>
    <row r="519" spans="1:8" ht="20.25" x14ac:dyDescent="0.3">
      <c r="A519" s="1"/>
      <c r="B519" s="3"/>
      <c r="C519" s="3"/>
      <c r="D519"/>
      <c r="E519"/>
      <c r="H519"/>
    </row>
    <row r="520" spans="1:8" ht="20.25" x14ac:dyDescent="0.3">
      <c r="A520" s="1"/>
      <c r="B520" s="3"/>
      <c r="C520" s="3"/>
      <c r="D520"/>
      <c r="E520"/>
      <c r="H520"/>
    </row>
    <row r="521" spans="1:8" ht="20.25" x14ac:dyDescent="0.3">
      <c r="A521" s="1"/>
      <c r="B521" s="3"/>
      <c r="C521" s="3"/>
      <c r="D521"/>
      <c r="E521"/>
      <c r="H521"/>
    </row>
    <row r="522" spans="1:8" ht="20.25" x14ac:dyDescent="0.3">
      <c r="A522" s="1"/>
      <c r="B522" s="3"/>
      <c r="C522" s="3"/>
      <c r="D522"/>
      <c r="E522"/>
      <c r="H522"/>
    </row>
    <row r="523" spans="1:8" ht="20.25" x14ac:dyDescent="0.3">
      <c r="A523" s="1"/>
      <c r="B523" s="3"/>
      <c r="C523" s="3"/>
      <c r="D523"/>
      <c r="E523"/>
      <c r="H523"/>
    </row>
    <row r="524" spans="1:8" ht="20.25" x14ac:dyDescent="0.3">
      <c r="A524" s="1"/>
      <c r="B524" s="3"/>
      <c r="C524" s="3"/>
      <c r="D524"/>
      <c r="E524"/>
      <c r="H524"/>
    </row>
    <row r="525" spans="1:8" ht="20.25" x14ac:dyDescent="0.3">
      <c r="A525" s="1"/>
      <c r="B525" s="3"/>
      <c r="C525" s="3"/>
      <c r="D525"/>
      <c r="E525"/>
      <c r="H525"/>
    </row>
    <row r="526" spans="1:8" ht="20.25" x14ac:dyDescent="0.3">
      <c r="A526" s="1"/>
      <c r="B526" s="3"/>
      <c r="C526" s="3"/>
      <c r="D526"/>
      <c r="E526"/>
      <c r="H526"/>
    </row>
    <row r="527" spans="1:8" ht="20.25" x14ac:dyDescent="0.3">
      <c r="A527" s="1"/>
      <c r="B527" s="3"/>
      <c r="C527" s="3"/>
      <c r="D527"/>
      <c r="E527"/>
      <c r="H527"/>
    </row>
    <row r="528" spans="1:8" ht="20.25" x14ac:dyDescent="0.3">
      <c r="A528" s="1"/>
      <c r="B528" s="3"/>
      <c r="C528" s="3"/>
      <c r="D528"/>
      <c r="E528"/>
      <c r="H528"/>
    </row>
    <row r="529" spans="1:8" ht="20.25" x14ac:dyDescent="0.3">
      <c r="A529" s="1"/>
      <c r="B529" s="3"/>
      <c r="C529" s="3"/>
      <c r="D529"/>
      <c r="E529"/>
      <c r="H529"/>
    </row>
    <row r="530" spans="1:8" ht="20.25" x14ac:dyDescent="0.3">
      <c r="A530" s="1"/>
      <c r="B530" s="3"/>
      <c r="C530" s="3"/>
      <c r="D530"/>
      <c r="E530"/>
      <c r="H530"/>
    </row>
    <row r="531" spans="1:8" ht="20.25" x14ac:dyDescent="0.3">
      <c r="A531" s="1"/>
      <c r="B531" s="3"/>
      <c r="C531" s="3"/>
      <c r="D531"/>
      <c r="E531"/>
      <c r="H531"/>
    </row>
    <row r="532" spans="1:8" ht="20.25" x14ac:dyDescent="0.3">
      <c r="A532" s="1"/>
      <c r="B532" s="3"/>
      <c r="C532" s="3"/>
      <c r="D532"/>
      <c r="E532"/>
      <c r="H532"/>
    </row>
    <row r="533" spans="1:8" ht="20.25" x14ac:dyDescent="0.3">
      <c r="A533" s="1"/>
      <c r="B533" s="3"/>
      <c r="C533" s="3"/>
      <c r="D533"/>
      <c r="E533"/>
      <c r="H533"/>
    </row>
    <row r="534" spans="1:8" ht="20.25" x14ac:dyDescent="0.3">
      <c r="A534" s="1"/>
      <c r="B534" s="3"/>
      <c r="C534" s="3"/>
      <c r="D534"/>
      <c r="E534"/>
      <c r="H534"/>
    </row>
    <row r="535" spans="1:8" ht="20.25" x14ac:dyDescent="0.3">
      <c r="A535" s="1"/>
      <c r="B535" s="3"/>
      <c r="C535" s="3"/>
      <c r="D535"/>
      <c r="E535"/>
      <c r="H535"/>
    </row>
    <row r="536" spans="1:8" ht="20.25" x14ac:dyDescent="0.3">
      <c r="A536" s="1"/>
      <c r="B536" s="3"/>
      <c r="C536" s="3"/>
      <c r="D536"/>
      <c r="E536"/>
      <c r="H536"/>
    </row>
    <row r="537" spans="1:8" x14ac:dyDescent="0.2">
      <c r="B537" s="4"/>
      <c r="C537" s="4"/>
      <c r="D537"/>
      <c r="E537"/>
      <c r="H537"/>
    </row>
    <row r="538" spans="1:8" x14ac:dyDescent="0.2">
      <c r="B538" s="4"/>
      <c r="C538" s="4"/>
      <c r="D538"/>
      <c r="E538"/>
      <c r="H538"/>
    </row>
    <row r="539" spans="1:8" x14ac:dyDescent="0.2">
      <c r="B539" s="4"/>
      <c r="C539" s="4"/>
      <c r="D539"/>
      <c r="E539"/>
      <c r="H539"/>
    </row>
    <row r="540" spans="1:8" x14ac:dyDescent="0.2">
      <c r="B540" s="4"/>
      <c r="C540" s="4"/>
      <c r="D540"/>
      <c r="E540"/>
      <c r="H540"/>
    </row>
    <row r="541" spans="1:8" x14ac:dyDescent="0.2">
      <c r="B541" s="4"/>
      <c r="C541" s="4"/>
      <c r="D541"/>
      <c r="E541"/>
      <c r="H541"/>
    </row>
    <row r="542" spans="1:8" x14ac:dyDescent="0.2">
      <c r="B542" s="4"/>
      <c r="C542" s="4"/>
      <c r="D542"/>
      <c r="E542"/>
      <c r="H542"/>
    </row>
    <row r="543" spans="1:8" x14ac:dyDescent="0.2">
      <c r="B543" s="4"/>
      <c r="C543" s="4"/>
      <c r="D543"/>
      <c r="E543"/>
      <c r="H543"/>
    </row>
    <row r="544" spans="1:8" x14ac:dyDescent="0.2">
      <c r="B544" s="4"/>
      <c r="C544" s="4"/>
      <c r="D544"/>
      <c r="E544"/>
      <c r="H544"/>
    </row>
    <row r="545" spans="1:8" x14ac:dyDescent="0.2">
      <c r="B545" s="4"/>
      <c r="C545" s="4"/>
      <c r="D545"/>
      <c r="E545"/>
      <c r="H545"/>
    </row>
    <row r="546" spans="1:8" x14ac:dyDescent="0.2">
      <c r="B546" s="4"/>
      <c r="C546" s="4"/>
      <c r="D546"/>
      <c r="E546"/>
      <c r="H546"/>
    </row>
    <row r="547" spans="1:8" x14ac:dyDescent="0.2">
      <c r="B547" s="4"/>
      <c r="C547" s="4"/>
      <c r="D547"/>
      <c r="E547"/>
      <c r="H547"/>
    </row>
    <row r="548" spans="1:8" x14ac:dyDescent="0.2">
      <c r="B548" s="4"/>
      <c r="C548" s="4"/>
      <c r="D548"/>
      <c r="E548"/>
      <c r="H548"/>
    </row>
    <row r="549" spans="1:8" x14ac:dyDescent="0.2">
      <c r="B549" s="4"/>
      <c r="C549" s="4"/>
      <c r="D549"/>
      <c r="E549"/>
      <c r="H549"/>
    </row>
    <row r="550" spans="1:8" x14ac:dyDescent="0.2">
      <c r="A550"/>
      <c r="B550" s="4"/>
      <c r="C550" s="4"/>
      <c r="D550"/>
      <c r="E550"/>
      <c r="H550"/>
    </row>
    <row r="551" spans="1:8" x14ac:dyDescent="0.2">
      <c r="A551"/>
      <c r="B551" s="4"/>
      <c r="C551" s="4"/>
      <c r="D551"/>
      <c r="E551"/>
      <c r="H551"/>
    </row>
    <row r="552" spans="1:8" x14ac:dyDescent="0.2">
      <c r="A552"/>
      <c r="B552" s="4"/>
      <c r="C552" s="4"/>
      <c r="D552"/>
      <c r="E552"/>
      <c r="H552"/>
    </row>
    <row r="553" spans="1:8" x14ac:dyDescent="0.2">
      <c r="A553"/>
      <c r="B553" s="4"/>
      <c r="C553" s="4"/>
      <c r="D553"/>
      <c r="E553"/>
      <c r="H553"/>
    </row>
    <row r="554" spans="1:8" x14ac:dyDescent="0.2">
      <c r="A554"/>
      <c r="B554" s="4"/>
      <c r="C554" s="4"/>
      <c r="D554"/>
      <c r="E554"/>
      <c r="H554"/>
    </row>
    <row r="555" spans="1:8" x14ac:dyDescent="0.2">
      <c r="A555"/>
      <c r="B555" s="4"/>
      <c r="C555" s="4"/>
      <c r="D555"/>
      <c r="E555"/>
      <c r="H555"/>
    </row>
    <row r="556" spans="1:8" x14ac:dyDescent="0.2">
      <c r="A556"/>
      <c r="B556" s="4"/>
      <c r="C556" s="4"/>
      <c r="D556"/>
      <c r="E556"/>
      <c r="H556"/>
    </row>
    <row r="557" spans="1:8" x14ac:dyDescent="0.2">
      <c r="A557"/>
      <c r="B557" s="4"/>
      <c r="C557" s="4"/>
      <c r="D557"/>
      <c r="E557"/>
      <c r="H557"/>
    </row>
    <row r="558" spans="1:8" x14ac:dyDescent="0.2">
      <c r="A558"/>
      <c r="B558" s="4"/>
      <c r="C558" s="4"/>
      <c r="D558"/>
      <c r="E558"/>
      <c r="H558"/>
    </row>
    <row r="559" spans="1:8" x14ac:dyDescent="0.2">
      <c r="A559"/>
      <c r="B559" s="4"/>
      <c r="C559" s="4"/>
      <c r="D559"/>
      <c r="E559"/>
      <c r="H559"/>
    </row>
    <row r="560" spans="1:8" x14ac:dyDescent="0.2">
      <c r="A560"/>
      <c r="B560" s="4"/>
      <c r="C560" s="4"/>
      <c r="D560"/>
      <c r="E560"/>
      <c r="H560"/>
    </row>
    <row r="561" spans="1:8" x14ac:dyDescent="0.2">
      <c r="A561"/>
      <c r="B561" s="4"/>
      <c r="C561" s="4"/>
      <c r="D561"/>
      <c r="E561"/>
      <c r="H561"/>
    </row>
    <row r="562" spans="1:8" x14ac:dyDescent="0.2">
      <c r="A562"/>
      <c r="B562" s="4"/>
      <c r="C562" s="4"/>
      <c r="D562"/>
      <c r="E562"/>
      <c r="H562"/>
    </row>
    <row r="563" spans="1:8" x14ac:dyDescent="0.2">
      <c r="A563"/>
      <c r="B563" s="4"/>
      <c r="C563" s="4"/>
      <c r="D563"/>
      <c r="E563"/>
      <c r="H563"/>
    </row>
    <row r="564" spans="1:8" x14ac:dyDescent="0.2">
      <c r="A564"/>
      <c r="B564" s="4"/>
      <c r="C564" s="4"/>
      <c r="D564"/>
      <c r="E564"/>
      <c r="H564"/>
    </row>
    <row r="565" spans="1:8" x14ac:dyDescent="0.2">
      <c r="A565"/>
      <c r="B565" s="4"/>
      <c r="C565" s="4"/>
      <c r="D565"/>
      <c r="E565"/>
      <c r="H565"/>
    </row>
    <row r="566" spans="1:8" x14ac:dyDescent="0.2">
      <c r="A566"/>
      <c r="B566" s="4"/>
      <c r="C566" s="4"/>
      <c r="D566"/>
      <c r="E566"/>
      <c r="H566"/>
    </row>
    <row r="567" spans="1:8" x14ac:dyDescent="0.2">
      <c r="A567"/>
      <c r="B567" s="4"/>
      <c r="C567" s="4"/>
      <c r="D567"/>
      <c r="E567"/>
      <c r="H567"/>
    </row>
    <row r="568" spans="1:8" x14ac:dyDescent="0.2">
      <c r="A568"/>
      <c r="B568" s="4"/>
      <c r="C568" s="4"/>
      <c r="D568"/>
      <c r="E568"/>
      <c r="H568"/>
    </row>
    <row r="569" spans="1:8" x14ac:dyDescent="0.2">
      <c r="A569"/>
      <c r="B569" s="4"/>
      <c r="C569" s="4"/>
      <c r="D569"/>
      <c r="E569"/>
      <c r="H569"/>
    </row>
    <row r="570" spans="1:8" x14ac:dyDescent="0.2">
      <c r="A570"/>
      <c r="B570" s="4"/>
      <c r="C570" s="4"/>
      <c r="D570"/>
      <c r="E570"/>
      <c r="H570"/>
    </row>
    <row r="571" spans="1:8" x14ac:dyDescent="0.2">
      <c r="A571"/>
      <c r="B571" s="4"/>
      <c r="C571" s="4"/>
      <c r="D571"/>
      <c r="E571"/>
      <c r="H571"/>
    </row>
    <row r="572" spans="1:8" x14ac:dyDescent="0.2">
      <c r="A572"/>
      <c r="B572" s="4"/>
      <c r="C572" s="4"/>
      <c r="D572"/>
      <c r="E572"/>
      <c r="H572"/>
    </row>
    <row r="573" spans="1:8" x14ac:dyDescent="0.2">
      <c r="A573"/>
      <c r="B573" s="4"/>
      <c r="C573" s="4"/>
      <c r="D573"/>
      <c r="E573"/>
      <c r="H573"/>
    </row>
    <row r="574" spans="1:8" x14ac:dyDescent="0.2">
      <c r="A574"/>
      <c r="B574" s="4"/>
      <c r="C574" s="4"/>
      <c r="D574"/>
      <c r="E574"/>
      <c r="H574"/>
    </row>
    <row r="575" spans="1:8" x14ac:dyDescent="0.2">
      <c r="A575"/>
      <c r="B575" s="4"/>
      <c r="C575" s="4"/>
      <c r="D575"/>
      <c r="E575"/>
      <c r="H575"/>
    </row>
    <row r="576" spans="1:8" x14ac:dyDescent="0.2">
      <c r="A576"/>
      <c r="B576" s="4"/>
      <c r="C576" s="4"/>
      <c r="D576"/>
      <c r="E576"/>
      <c r="H576"/>
    </row>
    <row r="577" spans="1:8" x14ac:dyDescent="0.2">
      <c r="A577"/>
      <c r="B577" s="4"/>
      <c r="C577" s="4"/>
      <c r="D577"/>
      <c r="E577"/>
      <c r="H577"/>
    </row>
    <row r="578" spans="1:8" x14ac:dyDescent="0.2">
      <c r="A578"/>
      <c r="B578" s="4"/>
      <c r="C578" s="4"/>
      <c r="D578"/>
      <c r="E578"/>
      <c r="H578"/>
    </row>
    <row r="579" spans="1:8" x14ac:dyDescent="0.2">
      <c r="A579"/>
      <c r="B579" s="4"/>
      <c r="C579" s="4"/>
      <c r="D579"/>
      <c r="E579"/>
      <c r="H579"/>
    </row>
    <row r="580" spans="1:8" x14ac:dyDescent="0.2">
      <c r="A580"/>
      <c r="B580" s="4"/>
      <c r="C580" s="4"/>
      <c r="D580"/>
      <c r="E580"/>
      <c r="H580"/>
    </row>
    <row r="581" spans="1:8" x14ac:dyDescent="0.2">
      <c r="A581"/>
      <c r="B581" s="4"/>
      <c r="C581" s="4"/>
      <c r="D581"/>
      <c r="E581"/>
      <c r="H581"/>
    </row>
    <row r="582" spans="1:8" x14ac:dyDescent="0.2">
      <c r="A582"/>
      <c r="B582" s="4"/>
      <c r="C582" s="4"/>
      <c r="D582"/>
      <c r="E582"/>
      <c r="H582"/>
    </row>
    <row r="583" spans="1:8" x14ac:dyDescent="0.2">
      <c r="A583"/>
      <c r="B583" s="4"/>
      <c r="C583" s="4"/>
      <c r="D583"/>
      <c r="E583"/>
      <c r="H583"/>
    </row>
    <row r="584" spans="1:8" x14ac:dyDescent="0.2">
      <c r="A584"/>
      <c r="B584" s="4"/>
      <c r="C584" s="4"/>
      <c r="D584"/>
      <c r="E584"/>
      <c r="H584"/>
    </row>
    <row r="585" spans="1:8" x14ac:dyDescent="0.2">
      <c r="A585"/>
      <c r="B585" s="4"/>
      <c r="C585" s="4"/>
      <c r="D585"/>
      <c r="E585"/>
      <c r="H585"/>
    </row>
    <row r="586" spans="1:8" x14ac:dyDescent="0.2">
      <c r="A586"/>
      <c r="B586" s="4"/>
      <c r="C586" s="4"/>
      <c r="D586"/>
      <c r="E586"/>
      <c r="H586"/>
    </row>
    <row r="587" spans="1:8" x14ac:dyDescent="0.2">
      <c r="A587"/>
      <c r="B587" s="4"/>
      <c r="C587" s="4"/>
      <c r="D587"/>
      <c r="E587"/>
      <c r="H587"/>
    </row>
    <row r="588" spans="1:8" x14ac:dyDescent="0.2">
      <c r="A588"/>
      <c r="B588" s="4"/>
      <c r="C588" s="4"/>
      <c r="D588"/>
      <c r="E588"/>
      <c r="H588"/>
    </row>
    <row r="589" spans="1:8" x14ac:dyDescent="0.2">
      <c r="A589"/>
      <c r="B589" s="4"/>
      <c r="C589" s="4"/>
      <c r="D589"/>
      <c r="E589"/>
      <c r="H589"/>
    </row>
    <row r="590" spans="1:8" x14ac:dyDescent="0.2">
      <c r="A590"/>
      <c r="B590" s="4"/>
      <c r="C590" s="4"/>
      <c r="D590"/>
      <c r="E590"/>
      <c r="H590"/>
    </row>
    <row r="591" spans="1:8" x14ac:dyDescent="0.2">
      <c r="A591"/>
      <c r="B591" s="4"/>
      <c r="C591" s="4"/>
      <c r="D591"/>
      <c r="E591"/>
      <c r="H591"/>
    </row>
    <row r="592" spans="1:8" x14ac:dyDescent="0.2">
      <c r="A592"/>
      <c r="B592" s="4"/>
      <c r="C592" s="4"/>
      <c r="D592"/>
      <c r="E592"/>
      <c r="H592"/>
    </row>
    <row r="593" spans="1:8" x14ac:dyDescent="0.2">
      <c r="A593"/>
      <c r="B593" s="4"/>
      <c r="C593" s="4"/>
      <c r="D593"/>
      <c r="E593"/>
      <c r="H593"/>
    </row>
    <row r="594" spans="1:8" x14ac:dyDescent="0.2">
      <c r="A594"/>
      <c r="B594" s="4"/>
      <c r="C594" s="4"/>
      <c r="D594"/>
      <c r="E594"/>
      <c r="H594"/>
    </row>
    <row r="595" spans="1:8" x14ac:dyDescent="0.2">
      <c r="A595"/>
      <c r="B595" s="4"/>
      <c r="C595" s="4"/>
      <c r="D595"/>
      <c r="E595"/>
      <c r="H595"/>
    </row>
    <row r="596" spans="1:8" x14ac:dyDescent="0.2">
      <c r="A596"/>
      <c r="B596" s="4"/>
      <c r="C596" s="4"/>
      <c r="D596"/>
      <c r="E596"/>
      <c r="H596"/>
    </row>
    <row r="597" spans="1:8" x14ac:dyDescent="0.2">
      <c r="A597"/>
      <c r="B597" s="4"/>
      <c r="C597" s="4"/>
      <c r="D597"/>
      <c r="E597"/>
      <c r="H597"/>
    </row>
    <row r="598" spans="1:8" x14ac:dyDescent="0.2">
      <c r="A598"/>
      <c r="B598" s="4"/>
      <c r="C598" s="4"/>
      <c r="D598"/>
      <c r="E598"/>
      <c r="H598"/>
    </row>
    <row r="599" spans="1:8" x14ac:dyDescent="0.2">
      <c r="A599"/>
      <c r="B599" s="4"/>
      <c r="C599" s="4"/>
      <c r="D599"/>
      <c r="E599"/>
      <c r="H599"/>
    </row>
    <row r="600" spans="1:8" x14ac:dyDescent="0.2">
      <c r="A600"/>
      <c r="B600" s="4"/>
      <c r="C600" s="4"/>
      <c r="D600"/>
      <c r="E600"/>
      <c r="H600"/>
    </row>
    <row r="601" spans="1:8" x14ac:dyDescent="0.2">
      <c r="A601"/>
      <c r="B601" s="4"/>
      <c r="C601" s="4"/>
      <c r="D601"/>
      <c r="E601"/>
      <c r="H601"/>
    </row>
    <row r="602" spans="1:8" x14ac:dyDescent="0.2">
      <c r="A602"/>
      <c r="B602" s="4"/>
      <c r="C602" s="4"/>
      <c r="D602"/>
      <c r="E602"/>
      <c r="H602"/>
    </row>
    <row r="603" spans="1:8" x14ac:dyDescent="0.2">
      <c r="A603"/>
      <c r="B603" s="4"/>
      <c r="C603" s="4"/>
      <c r="D603"/>
      <c r="E603"/>
      <c r="H603"/>
    </row>
    <row r="604" spans="1:8" x14ac:dyDescent="0.2">
      <c r="A604"/>
      <c r="B604" s="4"/>
      <c r="C604" s="4"/>
      <c r="D604"/>
      <c r="E604"/>
      <c r="H604"/>
    </row>
    <row r="605" spans="1:8" x14ac:dyDescent="0.2">
      <c r="A605"/>
      <c r="B605" s="4"/>
      <c r="C605" s="4"/>
      <c r="D605"/>
      <c r="E605"/>
      <c r="H605"/>
    </row>
    <row r="606" spans="1:8" x14ac:dyDescent="0.2">
      <c r="A606"/>
      <c r="B606" s="4"/>
      <c r="C606" s="4"/>
      <c r="D606"/>
      <c r="E606"/>
      <c r="H606"/>
    </row>
    <row r="607" spans="1:8" x14ac:dyDescent="0.2">
      <c r="A607"/>
      <c r="B607" s="4"/>
      <c r="C607" s="4"/>
      <c r="D607"/>
      <c r="E607"/>
      <c r="H607"/>
    </row>
  </sheetData>
  <mergeCells count="11">
    <mergeCell ref="A1:F1"/>
    <mergeCell ref="A313:D313"/>
    <mergeCell ref="C335:E335"/>
    <mergeCell ref="C336:E336"/>
    <mergeCell ref="A315:F315"/>
    <mergeCell ref="C344:E344"/>
    <mergeCell ref="C345:E345"/>
    <mergeCell ref="C343:E343"/>
    <mergeCell ref="C337:E337"/>
    <mergeCell ref="C338:E338"/>
    <mergeCell ref="C342:E342"/>
  </mergeCells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horizontalDpi="4294967293" verticalDpi="4294967293" r:id="rId1"/>
  <headerFooter alignWithMargins="0"/>
  <rowBreaks count="2" manualBreakCount="2">
    <brk id="332" max="5" man="1"/>
    <brk id="36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5"/>
  <sheetViews>
    <sheetView zoomScale="85" zoomScaleNormal="85" workbookViewId="0">
      <selection activeCell="H30" sqref="H30:R30"/>
    </sheetView>
  </sheetViews>
  <sheetFormatPr defaultRowHeight="12.75" x14ac:dyDescent="0.2"/>
  <cols>
    <col min="1" max="1" width="9.140625" style="126"/>
    <col min="2" max="2" width="55.85546875" style="126" customWidth="1"/>
    <col min="3" max="3" width="9.42578125" style="126" customWidth="1"/>
    <col min="4" max="5" width="13.140625" style="126" customWidth="1"/>
    <col min="6" max="6" width="15.42578125" style="214" customWidth="1"/>
    <col min="7" max="7" width="14.42578125" style="214" bestFit="1" customWidth="1"/>
    <col min="8" max="8" width="17.42578125" style="215" customWidth="1"/>
    <col min="9" max="10" width="16.140625" style="126" bestFit="1" customWidth="1"/>
    <col min="11" max="11" width="16.140625" style="126" customWidth="1"/>
    <col min="12" max="18" width="12" style="126" customWidth="1"/>
    <col min="19" max="19" width="10.42578125" style="126" customWidth="1"/>
    <col min="20" max="20" width="9.140625" style="225"/>
    <col min="21" max="16384" width="9.140625" style="126"/>
  </cols>
  <sheetData>
    <row r="1" spans="1:20" customFormat="1" x14ac:dyDescent="0.2">
      <c r="A1" s="288" t="s">
        <v>159</v>
      </c>
      <c r="B1" s="289"/>
      <c r="C1" s="289"/>
      <c r="D1" s="289"/>
      <c r="E1" s="289"/>
      <c r="F1" s="289"/>
      <c r="G1" s="178"/>
      <c r="H1" s="187"/>
      <c r="T1" s="222"/>
    </row>
    <row r="2" spans="1:20" customFormat="1" x14ac:dyDescent="0.2">
      <c r="A2" s="231" t="s">
        <v>1</v>
      </c>
      <c r="B2" s="231" t="s">
        <v>0</v>
      </c>
      <c r="C2" s="231" t="s">
        <v>50</v>
      </c>
      <c r="D2" s="91" t="s">
        <v>49</v>
      </c>
      <c r="E2" s="232" t="s">
        <v>127</v>
      </c>
      <c r="F2" s="193" t="s">
        <v>160</v>
      </c>
      <c r="G2" s="179" t="s">
        <v>192</v>
      </c>
      <c r="H2" s="188" t="s">
        <v>169</v>
      </c>
      <c r="I2" s="85" t="s">
        <v>190</v>
      </c>
      <c r="J2" s="85" t="s">
        <v>191</v>
      </c>
      <c r="K2" s="230" t="s">
        <v>199</v>
      </c>
      <c r="L2" s="209">
        <v>43466</v>
      </c>
      <c r="M2" s="209">
        <v>43497</v>
      </c>
      <c r="N2" s="209">
        <v>43525</v>
      </c>
      <c r="O2" s="209">
        <v>43556</v>
      </c>
      <c r="P2" s="209">
        <v>43586</v>
      </c>
      <c r="Q2" s="209">
        <v>43617</v>
      </c>
      <c r="R2" s="209">
        <v>43647</v>
      </c>
      <c r="S2" s="228">
        <v>2019</v>
      </c>
      <c r="T2" s="222"/>
    </row>
    <row r="3" spans="1:20" customFormat="1" x14ac:dyDescent="0.2">
      <c r="A3" s="290" t="s">
        <v>173</v>
      </c>
      <c r="B3" s="291"/>
      <c r="C3" s="291"/>
      <c r="D3" s="291"/>
      <c r="E3" s="92"/>
      <c r="F3" s="194"/>
      <c r="G3" s="183">
        <v>0.8</v>
      </c>
      <c r="H3" s="183">
        <v>0.1</v>
      </c>
      <c r="I3" s="183">
        <v>0.1</v>
      </c>
      <c r="J3" s="183">
        <v>0.1</v>
      </c>
      <c r="K3" s="183">
        <v>0.1</v>
      </c>
      <c r="L3" s="210">
        <f t="shared" ref="L3:R3" si="0">10%/12</f>
        <v>8.3333333333333332E-3</v>
      </c>
      <c r="M3" s="210">
        <f t="shared" si="0"/>
        <v>8.3333333333333332E-3</v>
      </c>
      <c r="N3" s="210">
        <f t="shared" si="0"/>
        <v>8.3333333333333332E-3</v>
      </c>
      <c r="O3" s="210">
        <f t="shared" si="0"/>
        <v>8.3333333333333332E-3</v>
      </c>
      <c r="P3" s="210">
        <f t="shared" si="0"/>
        <v>8.3333333333333332E-3</v>
      </c>
      <c r="Q3" s="210">
        <f t="shared" si="0"/>
        <v>8.3333333333333332E-3</v>
      </c>
      <c r="R3" s="210">
        <f t="shared" si="0"/>
        <v>8.3333333333333332E-3</v>
      </c>
      <c r="T3" s="223">
        <f>10%/12</f>
        <v>8.3333333333333332E-3</v>
      </c>
    </row>
    <row r="4" spans="1:20" s="244" customFormat="1" x14ac:dyDescent="0.2">
      <c r="A4" s="233">
        <v>57</v>
      </c>
      <c r="B4" s="234" t="s">
        <v>10</v>
      </c>
      <c r="C4" s="235">
        <v>1402</v>
      </c>
      <c r="D4" s="236">
        <v>35380</v>
      </c>
      <c r="E4" s="237">
        <v>718</v>
      </c>
      <c r="F4" s="238">
        <v>430.8</v>
      </c>
      <c r="G4" s="239">
        <f>F4*80%</f>
        <v>344.64000000000004</v>
      </c>
      <c r="H4" s="240">
        <f>G4*10%</f>
        <v>34.464000000000006</v>
      </c>
      <c r="I4" s="240">
        <f>G4*10%</f>
        <v>34.464000000000006</v>
      </c>
      <c r="J4" s="240">
        <f>G4*10%</f>
        <v>34.464000000000006</v>
      </c>
      <c r="K4" s="240">
        <f>G4*10%</f>
        <v>34.464000000000006</v>
      </c>
      <c r="L4" s="241">
        <f t="shared" ref="L4:L7" si="1">G4*T4</f>
        <v>2.8720000000000003</v>
      </c>
      <c r="M4" s="241">
        <f>G4*T4</f>
        <v>2.8720000000000003</v>
      </c>
      <c r="N4" s="241">
        <f>G4*T4</f>
        <v>2.8720000000000003</v>
      </c>
      <c r="O4" s="241">
        <f>G4*T4</f>
        <v>2.8720000000000003</v>
      </c>
      <c r="P4" s="241">
        <f>G4*T4</f>
        <v>2.8720000000000003</v>
      </c>
      <c r="Q4" s="241">
        <f>G4*T4</f>
        <v>2.8720000000000003</v>
      </c>
      <c r="R4" s="241">
        <f>G4*T4</f>
        <v>2.8720000000000003</v>
      </c>
      <c r="S4" s="242">
        <f>SUM(L4:R4)</f>
        <v>20.104000000000003</v>
      </c>
      <c r="T4" s="243">
        <f t="shared" ref="T4:T7" si="2">10%/12</f>
        <v>8.3333333333333332E-3</v>
      </c>
    </row>
    <row r="5" spans="1:20" s="244" customFormat="1" x14ac:dyDescent="0.2">
      <c r="A5" s="233">
        <v>64</v>
      </c>
      <c r="B5" s="234" t="s">
        <v>118</v>
      </c>
      <c r="C5" s="235">
        <v>2650</v>
      </c>
      <c r="D5" s="236">
        <v>35482</v>
      </c>
      <c r="E5" s="237">
        <v>535</v>
      </c>
      <c r="F5" s="238">
        <v>321</v>
      </c>
      <c r="G5" s="239">
        <f t="shared" ref="G5:G7" si="3">F5*80%</f>
        <v>256.8</v>
      </c>
      <c r="H5" s="240">
        <f t="shared" ref="H5:H7" si="4">G5*10%</f>
        <v>25.680000000000003</v>
      </c>
      <c r="I5" s="240">
        <f t="shared" ref="I5:I7" si="5">G5*10%</f>
        <v>25.680000000000003</v>
      </c>
      <c r="J5" s="240">
        <f t="shared" ref="J5:J7" si="6">G5*10%</f>
        <v>25.680000000000003</v>
      </c>
      <c r="K5" s="240">
        <f t="shared" ref="K5:K7" si="7">G5*10%</f>
        <v>25.680000000000003</v>
      </c>
      <c r="L5" s="241">
        <f t="shared" si="1"/>
        <v>2.14</v>
      </c>
      <c r="M5" s="241">
        <f t="shared" ref="M5:M7" si="8">G5*T5</f>
        <v>2.14</v>
      </c>
      <c r="N5" s="241">
        <f t="shared" ref="N5:N7" si="9">G5*T5</f>
        <v>2.14</v>
      </c>
      <c r="O5" s="241">
        <f t="shared" ref="O5:O7" si="10">G5*T5</f>
        <v>2.14</v>
      </c>
      <c r="P5" s="241">
        <f t="shared" ref="P5:P7" si="11">G5*T5</f>
        <v>2.14</v>
      </c>
      <c r="Q5" s="241">
        <f t="shared" ref="Q5:Q7" si="12">G5*T5</f>
        <v>2.14</v>
      </c>
      <c r="R5" s="241">
        <f t="shared" ref="R5:R7" si="13">G5*T5</f>
        <v>2.14</v>
      </c>
      <c r="S5" s="242">
        <f t="shared" ref="S5:S7" si="14">SUM(L5:R5)</f>
        <v>14.980000000000002</v>
      </c>
      <c r="T5" s="243">
        <f t="shared" si="2"/>
        <v>8.3333333333333332E-3</v>
      </c>
    </row>
    <row r="6" spans="1:20" s="244" customFormat="1" x14ac:dyDescent="0.2">
      <c r="A6" s="233">
        <v>193</v>
      </c>
      <c r="B6" s="234" t="s">
        <v>59</v>
      </c>
      <c r="C6" s="235">
        <v>490</v>
      </c>
      <c r="D6" s="236">
        <v>38932</v>
      </c>
      <c r="E6" s="237">
        <v>511</v>
      </c>
      <c r="F6" s="238">
        <v>255.5</v>
      </c>
      <c r="G6" s="239">
        <f t="shared" si="3"/>
        <v>204.4</v>
      </c>
      <c r="H6" s="240">
        <f t="shared" si="4"/>
        <v>20.440000000000001</v>
      </c>
      <c r="I6" s="240">
        <f t="shared" si="5"/>
        <v>20.440000000000001</v>
      </c>
      <c r="J6" s="240">
        <f t="shared" si="6"/>
        <v>20.440000000000001</v>
      </c>
      <c r="K6" s="240">
        <f t="shared" si="7"/>
        <v>20.440000000000001</v>
      </c>
      <c r="L6" s="241">
        <f t="shared" si="1"/>
        <v>1.7033333333333334</v>
      </c>
      <c r="M6" s="241">
        <f t="shared" si="8"/>
        <v>1.7033333333333334</v>
      </c>
      <c r="N6" s="241">
        <f t="shared" si="9"/>
        <v>1.7033333333333334</v>
      </c>
      <c r="O6" s="241">
        <f t="shared" si="10"/>
        <v>1.7033333333333334</v>
      </c>
      <c r="P6" s="241">
        <f t="shared" si="11"/>
        <v>1.7033333333333334</v>
      </c>
      <c r="Q6" s="241">
        <f t="shared" si="12"/>
        <v>1.7033333333333334</v>
      </c>
      <c r="R6" s="241">
        <f t="shared" si="13"/>
        <v>1.7033333333333334</v>
      </c>
      <c r="S6" s="242">
        <f t="shared" si="14"/>
        <v>11.923333333333334</v>
      </c>
      <c r="T6" s="243">
        <f t="shared" si="2"/>
        <v>8.3333333333333332E-3</v>
      </c>
    </row>
    <row r="7" spans="1:20" s="244" customFormat="1" ht="13.5" thickBot="1" x14ac:dyDescent="0.25">
      <c r="A7" s="233">
        <v>222</v>
      </c>
      <c r="B7" s="234" t="s">
        <v>69</v>
      </c>
      <c r="C7" s="235">
        <v>713</v>
      </c>
      <c r="D7" s="236">
        <v>39391</v>
      </c>
      <c r="E7" s="237">
        <v>2049</v>
      </c>
      <c r="F7" s="238">
        <v>1229.3999999999999</v>
      </c>
      <c r="G7" s="239">
        <f t="shared" si="3"/>
        <v>983.52</v>
      </c>
      <c r="H7" s="240">
        <f t="shared" si="4"/>
        <v>98.352000000000004</v>
      </c>
      <c r="I7" s="240">
        <f t="shared" si="5"/>
        <v>98.352000000000004</v>
      </c>
      <c r="J7" s="240">
        <f t="shared" si="6"/>
        <v>98.352000000000004</v>
      </c>
      <c r="K7" s="240">
        <f t="shared" si="7"/>
        <v>98.352000000000004</v>
      </c>
      <c r="L7" s="241">
        <f t="shared" si="1"/>
        <v>8.1959999999999997</v>
      </c>
      <c r="M7" s="241">
        <f t="shared" si="8"/>
        <v>8.1959999999999997</v>
      </c>
      <c r="N7" s="241">
        <f t="shared" si="9"/>
        <v>8.1959999999999997</v>
      </c>
      <c r="O7" s="241">
        <f t="shared" si="10"/>
        <v>8.1959999999999997</v>
      </c>
      <c r="P7" s="241">
        <f t="shared" si="11"/>
        <v>8.1959999999999997</v>
      </c>
      <c r="Q7" s="241">
        <f t="shared" si="12"/>
        <v>8.1959999999999997</v>
      </c>
      <c r="R7" s="241">
        <f t="shared" si="13"/>
        <v>8.1959999999999997</v>
      </c>
      <c r="S7" s="242">
        <f t="shared" si="14"/>
        <v>57.371999999999993</v>
      </c>
      <c r="T7" s="243">
        <f t="shared" si="2"/>
        <v>8.3333333333333332E-3</v>
      </c>
    </row>
    <row r="8" spans="1:20" customFormat="1" ht="13.5" thickBot="1" x14ac:dyDescent="0.25">
      <c r="A8" s="80"/>
      <c r="B8" s="81"/>
      <c r="C8" s="114"/>
      <c r="D8" s="115"/>
      <c r="E8" s="117" t="s">
        <v>166</v>
      </c>
      <c r="F8" s="198">
        <f t="shared" ref="F8:R8" si="15">SUM(F4:F7)</f>
        <v>2236.6999999999998</v>
      </c>
      <c r="G8" s="198">
        <f t="shared" si="15"/>
        <v>1789.3600000000001</v>
      </c>
      <c r="H8" s="118">
        <f t="shared" si="15"/>
        <v>178.93600000000001</v>
      </c>
      <c r="I8" s="118">
        <f t="shared" si="15"/>
        <v>178.93600000000001</v>
      </c>
      <c r="J8" s="118">
        <f t="shared" si="15"/>
        <v>178.93600000000001</v>
      </c>
      <c r="K8" s="118">
        <f t="shared" si="15"/>
        <v>178.93600000000001</v>
      </c>
      <c r="L8" s="118">
        <f t="shared" si="15"/>
        <v>14.911333333333333</v>
      </c>
      <c r="M8" s="118">
        <f t="shared" si="15"/>
        <v>14.911333333333333</v>
      </c>
      <c r="N8" s="118">
        <f t="shared" si="15"/>
        <v>14.911333333333333</v>
      </c>
      <c r="O8" s="118">
        <f t="shared" si="15"/>
        <v>14.911333333333333</v>
      </c>
      <c r="P8" s="118">
        <f t="shared" si="15"/>
        <v>14.911333333333333</v>
      </c>
      <c r="Q8" s="118">
        <f t="shared" si="15"/>
        <v>14.911333333333333</v>
      </c>
      <c r="R8" s="118">
        <f t="shared" si="15"/>
        <v>14.911333333333333</v>
      </c>
      <c r="S8" s="86">
        <f>SUM(L8:R8)</f>
        <v>104.37933333333334</v>
      </c>
      <c r="T8" s="222"/>
    </row>
    <row r="9" spans="1:20" customFormat="1" x14ac:dyDescent="0.2">
      <c r="A9" s="94"/>
      <c r="B9" s="94"/>
      <c r="C9" s="94"/>
      <c r="D9" s="95"/>
      <c r="E9" s="94"/>
      <c r="F9" s="199"/>
      <c r="G9" s="112"/>
      <c r="H9" s="187"/>
      <c r="T9" s="222"/>
    </row>
    <row r="10" spans="1:20" customFormat="1" x14ac:dyDescent="0.2">
      <c r="A10" s="290" t="s">
        <v>162</v>
      </c>
      <c r="B10" s="291"/>
      <c r="C10" s="291"/>
      <c r="D10" s="292"/>
      <c r="E10" s="93"/>
      <c r="F10" s="195"/>
      <c r="G10" s="184">
        <v>0.9</v>
      </c>
      <c r="H10" s="183">
        <v>0.1</v>
      </c>
      <c r="I10" s="183">
        <v>0.1</v>
      </c>
      <c r="J10" s="183">
        <v>0.1</v>
      </c>
      <c r="K10" s="183">
        <v>0.1</v>
      </c>
      <c r="L10" s="210">
        <f t="shared" ref="L10:R10" si="16">10%/12</f>
        <v>8.3333333333333332E-3</v>
      </c>
      <c r="M10" s="210">
        <f t="shared" si="16"/>
        <v>8.3333333333333332E-3</v>
      </c>
      <c r="N10" s="210">
        <f t="shared" si="16"/>
        <v>8.3333333333333332E-3</v>
      </c>
      <c r="O10" s="210">
        <f t="shared" si="16"/>
        <v>8.3333333333333332E-3</v>
      </c>
      <c r="P10" s="210">
        <f t="shared" si="16"/>
        <v>8.3333333333333332E-3</v>
      </c>
      <c r="Q10" s="210">
        <f t="shared" si="16"/>
        <v>8.3333333333333332E-3</v>
      </c>
      <c r="R10" s="210">
        <f t="shared" si="16"/>
        <v>8.3333333333333332E-3</v>
      </c>
      <c r="S10" s="86"/>
      <c r="T10" s="223">
        <f t="shared" ref="T10:T16" si="17">10%/12</f>
        <v>8.3333333333333332E-3</v>
      </c>
    </row>
    <row r="11" spans="1:20" s="244" customFormat="1" x14ac:dyDescent="0.2">
      <c r="A11" s="233" t="s">
        <v>107</v>
      </c>
      <c r="B11" s="234" t="s">
        <v>16</v>
      </c>
      <c r="C11" s="235">
        <v>2985</v>
      </c>
      <c r="D11" s="236">
        <v>35417</v>
      </c>
      <c r="E11" s="245">
        <v>116.66</v>
      </c>
      <c r="F11" s="246">
        <v>69.995999999999995</v>
      </c>
      <c r="G11" s="247">
        <f>F11*90%</f>
        <v>62.996399999999994</v>
      </c>
      <c r="H11" s="240">
        <f>G11*10%</f>
        <v>6.2996400000000001</v>
      </c>
      <c r="I11" s="240">
        <f>G11*10%</f>
        <v>6.2996400000000001</v>
      </c>
      <c r="J11" s="240">
        <f>G11*10%</f>
        <v>6.2996400000000001</v>
      </c>
      <c r="K11" s="240">
        <f>G11*10%</f>
        <v>6.2996400000000001</v>
      </c>
      <c r="L11" s="241">
        <f t="shared" ref="L11:L16" si="18">G11*T11</f>
        <v>0.52496999999999994</v>
      </c>
      <c r="M11" s="241">
        <f>G11*T11</f>
        <v>0.52496999999999994</v>
      </c>
      <c r="N11" s="241">
        <f>G11*T11</f>
        <v>0.52496999999999994</v>
      </c>
      <c r="O11" s="241">
        <f>G11*T11</f>
        <v>0.52496999999999994</v>
      </c>
      <c r="P11" s="241">
        <f>G11*T11</f>
        <v>0.52496999999999994</v>
      </c>
      <c r="Q11" s="241">
        <f>G11*T11</f>
        <v>0.52496999999999994</v>
      </c>
      <c r="R11" s="241">
        <f>G11*T11</f>
        <v>0.52496999999999994</v>
      </c>
      <c r="S11" s="242">
        <f>SUM(L11:R11)</f>
        <v>3.6747899999999989</v>
      </c>
      <c r="T11" s="243">
        <f t="shared" si="17"/>
        <v>8.3333333333333332E-3</v>
      </c>
    </row>
    <row r="12" spans="1:20" s="244" customFormat="1" x14ac:dyDescent="0.2">
      <c r="A12" s="233">
        <v>87</v>
      </c>
      <c r="B12" s="234" t="s">
        <v>28</v>
      </c>
      <c r="C12" s="235">
        <v>4521</v>
      </c>
      <c r="D12" s="236">
        <v>35775</v>
      </c>
      <c r="E12" s="237">
        <v>64.900000000000006</v>
      </c>
      <c r="F12" s="238">
        <v>38.940000000000005</v>
      </c>
      <c r="G12" s="247">
        <f t="shared" ref="G12:G16" si="19">F12*90%</f>
        <v>35.046000000000006</v>
      </c>
      <c r="H12" s="240">
        <f t="shared" ref="H12:H16" si="20">G12*10%</f>
        <v>3.5046000000000008</v>
      </c>
      <c r="I12" s="240">
        <f t="shared" ref="I12:I16" si="21">G12*10%</f>
        <v>3.5046000000000008</v>
      </c>
      <c r="J12" s="240">
        <f t="shared" ref="J12:J16" si="22">G12*10%</f>
        <v>3.5046000000000008</v>
      </c>
      <c r="K12" s="240">
        <f t="shared" ref="K12:K16" si="23">G12*10%</f>
        <v>3.5046000000000008</v>
      </c>
      <c r="L12" s="241">
        <f t="shared" si="18"/>
        <v>0.29205000000000003</v>
      </c>
      <c r="M12" s="241">
        <f t="shared" ref="M12:M16" si="24">G12*T12</f>
        <v>0.29205000000000003</v>
      </c>
      <c r="N12" s="241">
        <f t="shared" ref="N12:N16" si="25">G12*T12</f>
        <v>0.29205000000000003</v>
      </c>
      <c r="O12" s="241">
        <f t="shared" ref="O12:O16" si="26">G12*T12</f>
        <v>0.29205000000000003</v>
      </c>
      <c r="P12" s="241">
        <f t="shared" ref="P12:P16" si="27">G12*T12</f>
        <v>0.29205000000000003</v>
      </c>
      <c r="Q12" s="241">
        <f t="shared" ref="Q12:Q16" si="28">G12*T12</f>
        <v>0.29205000000000003</v>
      </c>
      <c r="R12" s="241">
        <f t="shared" ref="R12:R16" si="29">G12*T12</f>
        <v>0.29205000000000003</v>
      </c>
      <c r="S12" s="242">
        <f t="shared" ref="S12:S16" si="30">SUM(L12:R12)</f>
        <v>2.0443500000000006</v>
      </c>
      <c r="T12" s="243">
        <f t="shared" si="17"/>
        <v>8.3333333333333332E-3</v>
      </c>
    </row>
    <row r="13" spans="1:20" s="244" customFormat="1" x14ac:dyDescent="0.2">
      <c r="A13" s="233">
        <v>90</v>
      </c>
      <c r="B13" s="234" t="s">
        <v>37</v>
      </c>
      <c r="C13" s="235">
        <v>92826</v>
      </c>
      <c r="D13" s="236">
        <v>35900</v>
      </c>
      <c r="E13" s="237">
        <v>350</v>
      </c>
      <c r="F13" s="238">
        <v>210</v>
      </c>
      <c r="G13" s="247">
        <f t="shared" si="19"/>
        <v>189</v>
      </c>
      <c r="H13" s="240">
        <f t="shared" si="20"/>
        <v>18.900000000000002</v>
      </c>
      <c r="I13" s="240">
        <f t="shared" si="21"/>
        <v>18.900000000000002</v>
      </c>
      <c r="J13" s="240">
        <f t="shared" si="22"/>
        <v>18.900000000000002</v>
      </c>
      <c r="K13" s="240">
        <f t="shared" si="23"/>
        <v>18.900000000000002</v>
      </c>
      <c r="L13" s="241">
        <f t="shared" si="18"/>
        <v>1.575</v>
      </c>
      <c r="M13" s="241">
        <f t="shared" si="24"/>
        <v>1.575</v>
      </c>
      <c r="N13" s="241">
        <f t="shared" si="25"/>
        <v>1.575</v>
      </c>
      <c r="O13" s="241">
        <f t="shared" si="26"/>
        <v>1.575</v>
      </c>
      <c r="P13" s="241">
        <f t="shared" si="27"/>
        <v>1.575</v>
      </c>
      <c r="Q13" s="241">
        <f t="shared" si="28"/>
        <v>1.575</v>
      </c>
      <c r="R13" s="241">
        <f t="shared" si="29"/>
        <v>1.575</v>
      </c>
      <c r="S13" s="242">
        <f t="shared" si="30"/>
        <v>11.024999999999999</v>
      </c>
      <c r="T13" s="243">
        <f t="shared" si="17"/>
        <v>8.3333333333333332E-3</v>
      </c>
    </row>
    <row r="14" spans="1:20" s="244" customFormat="1" x14ac:dyDescent="0.2">
      <c r="A14" s="233">
        <v>171</v>
      </c>
      <c r="B14" s="234" t="s">
        <v>46</v>
      </c>
      <c r="C14" s="235">
        <v>366</v>
      </c>
      <c r="D14" s="236">
        <v>37505</v>
      </c>
      <c r="E14" s="237">
        <v>370</v>
      </c>
      <c r="F14" s="238">
        <v>222</v>
      </c>
      <c r="G14" s="247">
        <f t="shared" si="19"/>
        <v>199.8</v>
      </c>
      <c r="H14" s="240">
        <f t="shared" si="20"/>
        <v>19.980000000000004</v>
      </c>
      <c r="I14" s="240">
        <f t="shared" si="21"/>
        <v>19.980000000000004</v>
      </c>
      <c r="J14" s="240">
        <f t="shared" si="22"/>
        <v>19.980000000000004</v>
      </c>
      <c r="K14" s="240">
        <f t="shared" si="23"/>
        <v>19.980000000000004</v>
      </c>
      <c r="L14" s="241">
        <f t="shared" si="18"/>
        <v>1.665</v>
      </c>
      <c r="M14" s="241">
        <f t="shared" si="24"/>
        <v>1.665</v>
      </c>
      <c r="N14" s="241">
        <f t="shared" si="25"/>
        <v>1.665</v>
      </c>
      <c r="O14" s="241">
        <f t="shared" si="26"/>
        <v>1.665</v>
      </c>
      <c r="P14" s="241">
        <f t="shared" si="27"/>
        <v>1.665</v>
      </c>
      <c r="Q14" s="241">
        <f t="shared" si="28"/>
        <v>1.665</v>
      </c>
      <c r="R14" s="241">
        <f t="shared" si="29"/>
        <v>1.665</v>
      </c>
      <c r="S14" s="242">
        <f t="shared" si="30"/>
        <v>11.654999999999998</v>
      </c>
      <c r="T14" s="243">
        <f t="shared" si="17"/>
        <v>8.3333333333333332E-3</v>
      </c>
    </row>
    <row r="15" spans="1:20" s="244" customFormat="1" x14ac:dyDescent="0.2">
      <c r="A15" s="233">
        <v>261</v>
      </c>
      <c r="B15" s="234" t="s">
        <v>87</v>
      </c>
      <c r="C15" s="235">
        <v>10444</v>
      </c>
      <c r="D15" s="236">
        <v>39899</v>
      </c>
      <c r="E15" s="237">
        <v>489</v>
      </c>
      <c r="F15" s="238">
        <v>293.39999999999998</v>
      </c>
      <c r="G15" s="247">
        <f t="shared" si="19"/>
        <v>264.06</v>
      </c>
      <c r="H15" s="240">
        <f t="shared" si="20"/>
        <v>26.406000000000002</v>
      </c>
      <c r="I15" s="240">
        <f t="shared" si="21"/>
        <v>26.406000000000002</v>
      </c>
      <c r="J15" s="240">
        <f t="shared" si="22"/>
        <v>26.406000000000002</v>
      </c>
      <c r="K15" s="240">
        <f t="shared" si="23"/>
        <v>26.406000000000002</v>
      </c>
      <c r="L15" s="241">
        <f t="shared" si="18"/>
        <v>2.2004999999999999</v>
      </c>
      <c r="M15" s="241">
        <f t="shared" si="24"/>
        <v>2.2004999999999999</v>
      </c>
      <c r="N15" s="241">
        <f t="shared" si="25"/>
        <v>2.2004999999999999</v>
      </c>
      <c r="O15" s="241">
        <f t="shared" si="26"/>
        <v>2.2004999999999999</v>
      </c>
      <c r="P15" s="241">
        <f t="shared" si="27"/>
        <v>2.2004999999999999</v>
      </c>
      <c r="Q15" s="241">
        <f t="shared" si="28"/>
        <v>2.2004999999999999</v>
      </c>
      <c r="R15" s="241">
        <f t="shared" si="29"/>
        <v>2.2004999999999999</v>
      </c>
      <c r="S15" s="242">
        <f t="shared" si="30"/>
        <v>15.403499999999999</v>
      </c>
      <c r="T15" s="243">
        <f t="shared" si="17"/>
        <v>8.3333333333333332E-3</v>
      </c>
    </row>
    <row r="16" spans="1:20" s="244" customFormat="1" ht="13.5" thickBot="1" x14ac:dyDescent="0.25">
      <c r="A16" s="233">
        <v>312</v>
      </c>
      <c r="B16" s="234" t="s">
        <v>104</v>
      </c>
      <c r="C16" s="235">
        <v>1631</v>
      </c>
      <c r="D16" s="236">
        <v>40291</v>
      </c>
      <c r="E16" s="237">
        <v>499</v>
      </c>
      <c r="F16" s="238">
        <v>299.39999999999998</v>
      </c>
      <c r="G16" s="247">
        <f t="shared" si="19"/>
        <v>269.45999999999998</v>
      </c>
      <c r="H16" s="240">
        <f t="shared" si="20"/>
        <v>26.945999999999998</v>
      </c>
      <c r="I16" s="240">
        <f t="shared" si="21"/>
        <v>26.945999999999998</v>
      </c>
      <c r="J16" s="240">
        <f t="shared" si="22"/>
        <v>26.945999999999998</v>
      </c>
      <c r="K16" s="240">
        <f t="shared" si="23"/>
        <v>26.945999999999998</v>
      </c>
      <c r="L16" s="241">
        <f t="shared" si="18"/>
        <v>2.2454999999999998</v>
      </c>
      <c r="M16" s="241">
        <f t="shared" si="24"/>
        <v>2.2454999999999998</v>
      </c>
      <c r="N16" s="241">
        <f t="shared" si="25"/>
        <v>2.2454999999999998</v>
      </c>
      <c r="O16" s="241">
        <f t="shared" si="26"/>
        <v>2.2454999999999998</v>
      </c>
      <c r="P16" s="241">
        <f t="shared" si="27"/>
        <v>2.2454999999999998</v>
      </c>
      <c r="Q16" s="241">
        <f t="shared" si="28"/>
        <v>2.2454999999999998</v>
      </c>
      <c r="R16" s="241">
        <f t="shared" si="29"/>
        <v>2.2454999999999998</v>
      </c>
      <c r="S16" s="242">
        <f t="shared" si="30"/>
        <v>15.718499999999999</v>
      </c>
      <c r="T16" s="243">
        <f t="shared" si="17"/>
        <v>8.3333333333333332E-3</v>
      </c>
    </row>
    <row r="17" spans="1:20" customFormat="1" ht="13.5" thickBot="1" x14ac:dyDescent="0.25">
      <c r="A17" s="105"/>
      <c r="B17" s="106"/>
      <c r="C17" s="106"/>
      <c r="D17" s="122"/>
      <c r="E17" s="123" t="s">
        <v>166</v>
      </c>
      <c r="F17" s="203">
        <f t="shared" ref="F17:R17" si="31">SUM(F11:F16)</f>
        <v>1133.7359999999999</v>
      </c>
      <c r="G17" s="203">
        <f t="shared" si="31"/>
        <v>1020.3624</v>
      </c>
      <c r="H17" s="118">
        <f t="shared" si="31"/>
        <v>102.03624000000001</v>
      </c>
      <c r="I17" s="118">
        <f t="shared" si="31"/>
        <v>102.03624000000001</v>
      </c>
      <c r="J17" s="118">
        <f t="shared" si="31"/>
        <v>102.03624000000001</v>
      </c>
      <c r="K17" s="118">
        <f t="shared" si="31"/>
        <v>102.03624000000001</v>
      </c>
      <c r="L17" s="118">
        <f t="shared" si="31"/>
        <v>8.5030199999999994</v>
      </c>
      <c r="M17" s="118">
        <f t="shared" si="31"/>
        <v>8.5030199999999994</v>
      </c>
      <c r="N17" s="118">
        <f t="shared" si="31"/>
        <v>8.5030199999999994</v>
      </c>
      <c r="O17" s="118">
        <f t="shared" si="31"/>
        <v>8.5030199999999994</v>
      </c>
      <c r="P17" s="118">
        <f t="shared" si="31"/>
        <v>8.5030199999999994</v>
      </c>
      <c r="Q17" s="118">
        <f t="shared" si="31"/>
        <v>8.5030199999999994</v>
      </c>
      <c r="R17" s="118">
        <f t="shared" si="31"/>
        <v>8.5030199999999994</v>
      </c>
      <c r="S17" s="86">
        <f>SUM(L17:R17)</f>
        <v>59.521139999999995</v>
      </c>
      <c r="T17" s="222"/>
    </row>
    <row r="18" spans="1:20" customFormat="1" x14ac:dyDescent="0.2">
      <c r="F18" s="208"/>
      <c r="G18" s="143"/>
      <c r="H18" s="187"/>
      <c r="T18" s="222"/>
    </row>
    <row r="19" spans="1:20" customFormat="1" x14ac:dyDescent="0.2">
      <c r="A19" s="290" t="s">
        <v>163</v>
      </c>
      <c r="B19" s="291"/>
      <c r="C19" s="291"/>
      <c r="D19" s="291"/>
      <c r="E19" s="104">
        <v>110133.82</v>
      </c>
      <c r="F19" s="195"/>
      <c r="G19" s="184">
        <v>0.9</v>
      </c>
      <c r="H19" s="183">
        <v>0.1</v>
      </c>
      <c r="I19" s="183">
        <v>0.1</v>
      </c>
      <c r="J19" s="183">
        <v>0.1</v>
      </c>
      <c r="K19" s="183">
        <v>0.1</v>
      </c>
      <c r="L19" s="210">
        <f t="shared" ref="L19:R19" si="32">10%/12</f>
        <v>8.3333333333333332E-3</v>
      </c>
      <c r="M19" s="210">
        <f t="shared" si="32"/>
        <v>8.3333333333333332E-3</v>
      </c>
      <c r="N19" s="210">
        <f t="shared" si="32"/>
        <v>8.3333333333333332E-3</v>
      </c>
      <c r="O19" s="210">
        <f t="shared" si="32"/>
        <v>8.3333333333333332E-3</v>
      </c>
      <c r="P19" s="210">
        <f t="shared" si="32"/>
        <v>8.3333333333333332E-3</v>
      </c>
      <c r="Q19" s="210">
        <f t="shared" si="32"/>
        <v>8.3333333333333332E-3</v>
      </c>
      <c r="R19" s="210">
        <f t="shared" si="32"/>
        <v>8.3333333333333332E-3</v>
      </c>
      <c r="T19" s="223">
        <f t="shared" ref="T19:T26" si="33">10%/12</f>
        <v>8.3333333333333332E-3</v>
      </c>
    </row>
    <row r="20" spans="1:20" s="244" customFormat="1" x14ac:dyDescent="0.2">
      <c r="A20" s="233">
        <v>36</v>
      </c>
      <c r="B20" s="234" t="s">
        <v>18</v>
      </c>
      <c r="C20" s="235">
        <v>8001</v>
      </c>
      <c r="D20" s="236">
        <v>33968</v>
      </c>
      <c r="E20" s="237">
        <v>75</v>
      </c>
      <c r="F20" s="238">
        <v>45</v>
      </c>
      <c r="G20" s="247">
        <f t="shared" ref="G20:G26" si="34">F20*90%</f>
        <v>40.5</v>
      </c>
      <c r="H20" s="240">
        <f t="shared" ref="H20:H26" si="35">G20*10%</f>
        <v>4.05</v>
      </c>
      <c r="I20" s="240">
        <f t="shared" ref="I20:I26" si="36">G20*10%</f>
        <v>4.05</v>
      </c>
      <c r="J20" s="240">
        <f t="shared" ref="J20:J26" si="37">G20*10%</f>
        <v>4.05</v>
      </c>
      <c r="K20" s="240">
        <f t="shared" ref="K20:K26" si="38">G20*10%</f>
        <v>4.05</v>
      </c>
      <c r="L20" s="241">
        <f t="shared" ref="L20:L26" si="39">G20*T20</f>
        <v>0.33750000000000002</v>
      </c>
      <c r="M20" s="241">
        <f t="shared" ref="M20:M26" si="40">G20*T20</f>
        <v>0.33750000000000002</v>
      </c>
      <c r="N20" s="241">
        <f t="shared" ref="N20:N26" si="41">G20*T20</f>
        <v>0.33750000000000002</v>
      </c>
      <c r="O20" s="241">
        <f t="shared" ref="O20:O26" si="42">G20*T20</f>
        <v>0.33750000000000002</v>
      </c>
      <c r="P20" s="241">
        <f t="shared" ref="P20:P26" si="43">G20*T20</f>
        <v>0.33750000000000002</v>
      </c>
      <c r="Q20" s="241">
        <f t="shared" ref="Q20:Q26" si="44">G20*T20</f>
        <v>0.33750000000000002</v>
      </c>
      <c r="R20" s="241">
        <f t="shared" ref="R20:R26" si="45">G20*T20</f>
        <v>0.33750000000000002</v>
      </c>
      <c r="S20" s="242">
        <f t="shared" ref="S20:S26" si="46">SUM(L20:R20)</f>
        <v>2.3624999999999998</v>
      </c>
      <c r="T20" s="243">
        <f t="shared" si="33"/>
        <v>8.3333333333333332E-3</v>
      </c>
    </row>
    <row r="21" spans="1:20" s="244" customFormat="1" x14ac:dyDescent="0.2">
      <c r="A21" s="233">
        <v>43</v>
      </c>
      <c r="B21" s="234" t="s">
        <v>20</v>
      </c>
      <c r="C21" s="235">
        <v>8001</v>
      </c>
      <c r="D21" s="236">
        <v>33968</v>
      </c>
      <c r="E21" s="237">
        <v>75</v>
      </c>
      <c r="F21" s="238">
        <v>45</v>
      </c>
      <c r="G21" s="247">
        <f t="shared" si="34"/>
        <v>40.5</v>
      </c>
      <c r="H21" s="240">
        <f t="shared" si="35"/>
        <v>4.05</v>
      </c>
      <c r="I21" s="240">
        <f t="shared" si="36"/>
        <v>4.05</v>
      </c>
      <c r="J21" s="240">
        <f t="shared" si="37"/>
        <v>4.05</v>
      </c>
      <c r="K21" s="240">
        <f t="shared" si="38"/>
        <v>4.05</v>
      </c>
      <c r="L21" s="241">
        <f t="shared" si="39"/>
        <v>0.33750000000000002</v>
      </c>
      <c r="M21" s="241">
        <f t="shared" si="40"/>
        <v>0.33750000000000002</v>
      </c>
      <c r="N21" s="241">
        <f t="shared" si="41"/>
        <v>0.33750000000000002</v>
      </c>
      <c r="O21" s="241">
        <f t="shared" si="42"/>
        <v>0.33750000000000002</v>
      </c>
      <c r="P21" s="241">
        <f t="shared" si="43"/>
        <v>0.33750000000000002</v>
      </c>
      <c r="Q21" s="241">
        <f t="shared" si="44"/>
        <v>0.33750000000000002</v>
      </c>
      <c r="R21" s="241">
        <f t="shared" si="45"/>
        <v>0.33750000000000002</v>
      </c>
      <c r="S21" s="242">
        <f t="shared" si="46"/>
        <v>2.3624999999999998</v>
      </c>
      <c r="T21" s="243">
        <f t="shared" si="33"/>
        <v>8.3333333333333332E-3</v>
      </c>
    </row>
    <row r="22" spans="1:20" s="244" customFormat="1" x14ac:dyDescent="0.2">
      <c r="A22" s="233">
        <v>44</v>
      </c>
      <c r="B22" s="234" t="s">
        <v>20</v>
      </c>
      <c r="C22" s="235">
        <v>0</v>
      </c>
      <c r="D22" s="236">
        <v>34240</v>
      </c>
      <c r="E22" s="237">
        <v>75</v>
      </c>
      <c r="F22" s="238">
        <v>45</v>
      </c>
      <c r="G22" s="247">
        <f t="shared" si="34"/>
        <v>40.5</v>
      </c>
      <c r="H22" s="240">
        <f t="shared" si="35"/>
        <v>4.05</v>
      </c>
      <c r="I22" s="240">
        <f t="shared" si="36"/>
        <v>4.05</v>
      </c>
      <c r="J22" s="240">
        <f t="shared" si="37"/>
        <v>4.05</v>
      </c>
      <c r="K22" s="240">
        <f t="shared" si="38"/>
        <v>4.05</v>
      </c>
      <c r="L22" s="241">
        <f t="shared" si="39"/>
        <v>0.33750000000000002</v>
      </c>
      <c r="M22" s="241">
        <f t="shared" si="40"/>
        <v>0.33750000000000002</v>
      </c>
      <c r="N22" s="241">
        <f t="shared" si="41"/>
        <v>0.33750000000000002</v>
      </c>
      <c r="O22" s="241">
        <f t="shared" si="42"/>
        <v>0.33750000000000002</v>
      </c>
      <c r="P22" s="241">
        <f t="shared" si="43"/>
        <v>0.33750000000000002</v>
      </c>
      <c r="Q22" s="241">
        <f t="shared" si="44"/>
        <v>0.33750000000000002</v>
      </c>
      <c r="R22" s="241">
        <f t="shared" si="45"/>
        <v>0.33750000000000002</v>
      </c>
      <c r="S22" s="242">
        <f t="shared" si="46"/>
        <v>2.3624999999999998</v>
      </c>
      <c r="T22" s="243">
        <f t="shared" si="33"/>
        <v>8.3333333333333332E-3</v>
      </c>
    </row>
    <row r="23" spans="1:20" s="244" customFormat="1" x14ac:dyDescent="0.2">
      <c r="A23" s="233">
        <v>45</v>
      </c>
      <c r="B23" s="234" t="s">
        <v>18</v>
      </c>
      <c r="C23" s="235">
        <v>6436</v>
      </c>
      <c r="D23" s="236">
        <v>34240</v>
      </c>
      <c r="E23" s="237">
        <v>75</v>
      </c>
      <c r="F23" s="238">
        <v>45</v>
      </c>
      <c r="G23" s="247">
        <f t="shared" si="34"/>
        <v>40.5</v>
      </c>
      <c r="H23" s="240">
        <f t="shared" si="35"/>
        <v>4.05</v>
      </c>
      <c r="I23" s="240">
        <f t="shared" si="36"/>
        <v>4.05</v>
      </c>
      <c r="J23" s="240">
        <f t="shared" si="37"/>
        <v>4.05</v>
      </c>
      <c r="K23" s="240">
        <f t="shared" si="38"/>
        <v>4.05</v>
      </c>
      <c r="L23" s="241">
        <f t="shared" si="39"/>
        <v>0.33750000000000002</v>
      </c>
      <c r="M23" s="241">
        <f t="shared" si="40"/>
        <v>0.33750000000000002</v>
      </c>
      <c r="N23" s="241">
        <f t="shared" si="41"/>
        <v>0.33750000000000002</v>
      </c>
      <c r="O23" s="241">
        <f t="shared" si="42"/>
        <v>0.33750000000000002</v>
      </c>
      <c r="P23" s="241">
        <f t="shared" si="43"/>
        <v>0.33750000000000002</v>
      </c>
      <c r="Q23" s="241">
        <f t="shared" si="44"/>
        <v>0.33750000000000002</v>
      </c>
      <c r="R23" s="241">
        <f t="shared" si="45"/>
        <v>0.33750000000000002</v>
      </c>
      <c r="S23" s="242">
        <f t="shared" si="46"/>
        <v>2.3624999999999998</v>
      </c>
      <c r="T23" s="243">
        <f t="shared" si="33"/>
        <v>8.3333333333333332E-3</v>
      </c>
    </row>
    <row r="24" spans="1:20" s="244" customFormat="1" x14ac:dyDescent="0.2">
      <c r="A24" s="233">
        <v>47</v>
      </c>
      <c r="B24" s="234" t="s">
        <v>20</v>
      </c>
      <c r="C24" s="235">
        <v>6436</v>
      </c>
      <c r="D24" s="236">
        <v>34240</v>
      </c>
      <c r="E24" s="237">
        <v>75</v>
      </c>
      <c r="F24" s="238">
        <v>45</v>
      </c>
      <c r="G24" s="247">
        <f t="shared" si="34"/>
        <v>40.5</v>
      </c>
      <c r="H24" s="240">
        <f t="shared" si="35"/>
        <v>4.05</v>
      </c>
      <c r="I24" s="240">
        <f t="shared" si="36"/>
        <v>4.05</v>
      </c>
      <c r="J24" s="240">
        <f t="shared" si="37"/>
        <v>4.05</v>
      </c>
      <c r="K24" s="240">
        <f t="shared" si="38"/>
        <v>4.05</v>
      </c>
      <c r="L24" s="241">
        <f t="shared" si="39"/>
        <v>0.33750000000000002</v>
      </c>
      <c r="M24" s="241">
        <f t="shared" si="40"/>
        <v>0.33750000000000002</v>
      </c>
      <c r="N24" s="241">
        <f t="shared" si="41"/>
        <v>0.33750000000000002</v>
      </c>
      <c r="O24" s="241">
        <f t="shared" si="42"/>
        <v>0.33750000000000002</v>
      </c>
      <c r="P24" s="241">
        <f t="shared" si="43"/>
        <v>0.33750000000000002</v>
      </c>
      <c r="Q24" s="241">
        <f t="shared" si="44"/>
        <v>0.33750000000000002</v>
      </c>
      <c r="R24" s="241">
        <f t="shared" si="45"/>
        <v>0.33750000000000002</v>
      </c>
      <c r="S24" s="242">
        <f t="shared" si="46"/>
        <v>2.3624999999999998</v>
      </c>
      <c r="T24" s="243">
        <f t="shared" si="33"/>
        <v>8.3333333333333332E-3</v>
      </c>
    </row>
    <row r="25" spans="1:20" s="244" customFormat="1" x14ac:dyDescent="0.2">
      <c r="A25" s="233">
        <v>72</v>
      </c>
      <c r="B25" s="234" t="s">
        <v>22</v>
      </c>
      <c r="C25" s="235">
        <v>42</v>
      </c>
      <c r="D25" s="236">
        <v>35585</v>
      </c>
      <c r="E25" s="237">
        <v>735</v>
      </c>
      <c r="F25" s="238">
        <v>514.5</v>
      </c>
      <c r="G25" s="247">
        <f t="shared" si="34"/>
        <v>463.05</v>
      </c>
      <c r="H25" s="240">
        <f t="shared" si="35"/>
        <v>46.305000000000007</v>
      </c>
      <c r="I25" s="240">
        <f t="shared" si="36"/>
        <v>46.305000000000007</v>
      </c>
      <c r="J25" s="240">
        <f t="shared" si="37"/>
        <v>46.305000000000007</v>
      </c>
      <c r="K25" s="240">
        <f t="shared" si="38"/>
        <v>46.305000000000007</v>
      </c>
      <c r="L25" s="241">
        <f t="shared" si="39"/>
        <v>3.8587500000000001</v>
      </c>
      <c r="M25" s="241">
        <f t="shared" si="40"/>
        <v>3.8587500000000001</v>
      </c>
      <c r="N25" s="241">
        <f t="shared" si="41"/>
        <v>3.8587500000000001</v>
      </c>
      <c r="O25" s="241">
        <f t="shared" si="42"/>
        <v>3.8587500000000001</v>
      </c>
      <c r="P25" s="241">
        <f t="shared" si="43"/>
        <v>3.8587500000000001</v>
      </c>
      <c r="Q25" s="241">
        <f t="shared" si="44"/>
        <v>3.8587500000000001</v>
      </c>
      <c r="R25" s="241">
        <f t="shared" si="45"/>
        <v>3.8587500000000001</v>
      </c>
      <c r="S25" s="242">
        <f t="shared" si="46"/>
        <v>27.01125</v>
      </c>
      <c r="T25" s="243">
        <f t="shared" si="33"/>
        <v>8.3333333333333332E-3</v>
      </c>
    </row>
    <row r="26" spans="1:20" s="244" customFormat="1" x14ac:dyDescent="0.2">
      <c r="A26" s="233">
        <v>79</v>
      </c>
      <c r="B26" s="234" t="s">
        <v>27</v>
      </c>
      <c r="C26" s="235">
        <v>2201</v>
      </c>
      <c r="D26" s="236">
        <v>35752</v>
      </c>
      <c r="E26" s="237">
        <v>65</v>
      </c>
      <c r="F26" s="238">
        <v>39</v>
      </c>
      <c r="G26" s="247">
        <f t="shared" si="34"/>
        <v>35.1</v>
      </c>
      <c r="H26" s="240">
        <f t="shared" si="35"/>
        <v>3.5100000000000002</v>
      </c>
      <c r="I26" s="240">
        <f t="shared" si="36"/>
        <v>3.5100000000000002</v>
      </c>
      <c r="J26" s="240">
        <f t="shared" si="37"/>
        <v>3.5100000000000002</v>
      </c>
      <c r="K26" s="240">
        <f t="shared" si="38"/>
        <v>3.5100000000000002</v>
      </c>
      <c r="L26" s="241">
        <f t="shared" si="39"/>
        <v>0.29249999999999998</v>
      </c>
      <c r="M26" s="241">
        <f t="shared" si="40"/>
        <v>0.29249999999999998</v>
      </c>
      <c r="N26" s="241">
        <f t="shared" si="41"/>
        <v>0.29249999999999998</v>
      </c>
      <c r="O26" s="241">
        <f t="shared" si="42"/>
        <v>0.29249999999999998</v>
      </c>
      <c r="P26" s="241">
        <f t="shared" si="43"/>
        <v>0.29249999999999998</v>
      </c>
      <c r="Q26" s="241">
        <f t="shared" si="44"/>
        <v>0.29249999999999998</v>
      </c>
      <c r="R26" s="241">
        <f t="shared" si="45"/>
        <v>0.29249999999999998</v>
      </c>
      <c r="S26" s="242">
        <f t="shared" si="46"/>
        <v>2.0474999999999999</v>
      </c>
      <c r="T26" s="243">
        <f t="shared" si="33"/>
        <v>8.3333333333333332E-3</v>
      </c>
    </row>
    <row r="27" spans="1:20" s="244" customFormat="1" x14ac:dyDescent="0.2">
      <c r="A27" s="233">
        <v>161</v>
      </c>
      <c r="B27" s="234" t="s">
        <v>14</v>
      </c>
      <c r="C27" s="235">
        <v>19292</v>
      </c>
      <c r="D27" s="236">
        <v>37041</v>
      </c>
      <c r="E27" s="237">
        <v>32</v>
      </c>
      <c r="F27" s="238">
        <v>19.2</v>
      </c>
      <c r="G27" s="247">
        <f t="shared" ref="G27:G33" si="47">F27*90%</f>
        <v>17.28</v>
      </c>
      <c r="H27" s="240">
        <f t="shared" ref="H27:H33" si="48">G27*10%</f>
        <v>1.7280000000000002</v>
      </c>
      <c r="I27" s="240">
        <f t="shared" ref="I27:I33" si="49">G27*10%</f>
        <v>1.7280000000000002</v>
      </c>
      <c r="J27" s="240">
        <f t="shared" ref="J27:J33" si="50">G27*10%</f>
        <v>1.7280000000000002</v>
      </c>
      <c r="K27" s="240">
        <f t="shared" ref="K27:K33" si="51">G27*10%</f>
        <v>1.7280000000000002</v>
      </c>
      <c r="L27" s="241">
        <f t="shared" ref="L27:L33" si="52">G27*T27</f>
        <v>0.14400000000000002</v>
      </c>
      <c r="M27" s="241">
        <f t="shared" ref="M27:M33" si="53">G27*T27</f>
        <v>0.14400000000000002</v>
      </c>
      <c r="N27" s="241">
        <f t="shared" ref="N27:N33" si="54">G27*T27</f>
        <v>0.14400000000000002</v>
      </c>
      <c r="O27" s="241">
        <f t="shared" ref="O27:O33" si="55">G27*T27</f>
        <v>0.14400000000000002</v>
      </c>
      <c r="P27" s="241">
        <f t="shared" ref="P27:P33" si="56">G27*T27</f>
        <v>0.14400000000000002</v>
      </c>
      <c r="Q27" s="241">
        <f t="shared" ref="Q27:Q33" si="57">G27*T27</f>
        <v>0.14400000000000002</v>
      </c>
      <c r="R27" s="241">
        <f t="shared" ref="R27:R33" si="58">G27*T27</f>
        <v>0.14400000000000002</v>
      </c>
      <c r="S27" s="242">
        <f t="shared" ref="S27:S33" si="59">SUM(L27:R27)</f>
        <v>1.008</v>
      </c>
      <c r="T27" s="243">
        <f t="shared" ref="T27:T33" si="60">10%/12</f>
        <v>8.3333333333333332E-3</v>
      </c>
    </row>
    <row r="28" spans="1:20" s="244" customFormat="1" x14ac:dyDescent="0.2">
      <c r="A28" s="233">
        <v>240</v>
      </c>
      <c r="B28" s="234" t="s">
        <v>75</v>
      </c>
      <c r="C28" s="235">
        <v>2015</v>
      </c>
      <c r="D28" s="236">
        <v>39682</v>
      </c>
      <c r="E28" s="237">
        <v>295</v>
      </c>
      <c r="F28" s="238">
        <v>177</v>
      </c>
      <c r="G28" s="247">
        <f t="shared" si="47"/>
        <v>159.30000000000001</v>
      </c>
      <c r="H28" s="240">
        <f t="shared" si="48"/>
        <v>15.930000000000001</v>
      </c>
      <c r="I28" s="240">
        <f t="shared" si="49"/>
        <v>15.930000000000001</v>
      </c>
      <c r="J28" s="240">
        <f t="shared" si="50"/>
        <v>15.930000000000001</v>
      </c>
      <c r="K28" s="240">
        <f t="shared" si="51"/>
        <v>15.930000000000001</v>
      </c>
      <c r="L28" s="241">
        <f t="shared" si="52"/>
        <v>1.3275000000000001</v>
      </c>
      <c r="M28" s="241">
        <f t="shared" si="53"/>
        <v>1.3275000000000001</v>
      </c>
      <c r="N28" s="241">
        <f t="shared" si="54"/>
        <v>1.3275000000000001</v>
      </c>
      <c r="O28" s="241">
        <f t="shared" si="55"/>
        <v>1.3275000000000001</v>
      </c>
      <c r="P28" s="241">
        <f t="shared" si="56"/>
        <v>1.3275000000000001</v>
      </c>
      <c r="Q28" s="241">
        <f t="shared" si="57"/>
        <v>1.3275000000000001</v>
      </c>
      <c r="R28" s="241">
        <f t="shared" si="58"/>
        <v>1.3275000000000001</v>
      </c>
      <c r="S28" s="242">
        <f t="shared" si="59"/>
        <v>9.2925000000000022</v>
      </c>
      <c r="T28" s="243">
        <f t="shared" si="60"/>
        <v>8.3333333333333332E-3</v>
      </c>
    </row>
    <row r="29" spans="1:20" s="244" customFormat="1" x14ac:dyDescent="0.2">
      <c r="A29" s="233">
        <v>241</v>
      </c>
      <c r="B29" s="234" t="s">
        <v>76</v>
      </c>
      <c r="C29" s="235">
        <v>2015</v>
      </c>
      <c r="D29" s="236">
        <v>39682</v>
      </c>
      <c r="E29" s="237">
        <v>610</v>
      </c>
      <c r="F29" s="238">
        <v>366</v>
      </c>
      <c r="G29" s="247">
        <f t="shared" si="47"/>
        <v>329.40000000000003</v>
      </c>
      <c r="H29" s="240">
        <f t="shared" si="48"/>
        <v>32.940000000000005</v>
      </c>
      <c r="I29" s="240">
        <f t="shared" si="49"/>
        <v>32.940000000000005</v>
      </c>
      <c r="J29" s="240">
        <f t="shared" si="50"/>
        <v>32.940000000000005</v>
      </c>
      <c r="K29" s="240">
        <f t="shared" si="51"/>
        <v>32.940000000000005</v>
      </c>
      <c r="L29" s="241">
        <f t="shared" si="52"/>
        <v>2.7450000000000001</v>
      </c>
      <c r="M29" s="241">
        <f t="shared" si="53"/>
        <v>2.7450000000000001</v>
      </c>
      <c r="N29" s="241">
        <f t="shared" si="54"/>
        <v>2.7450000000000001</v>
      </c>
      <c r="O29" s="241">
        <f t="shared" si="55"/>
        <v>2.7450000000000001</v>
      </c>
      <c r="P29" s="241">
        <f t="shared" si="56"/>
        <v>2.7450000000000001</v>
      </c>
      <c r="Q29" s="241">
        <f t="shared" si="57"/>
        <v>2.7450000000000001</v>
      </c>
      <c r="R29" s="241">
        <f t="shared" si="58"/>
        <v>2.7450000000000001</v>
      </c>
      <c r="S29" s="242">
        <f t="shared" si="59"/>
        <v>19.215000000000003</v>
      </c>
      <c r="T29" s="243">
        <f t="shared" si="60"/>
        <v>8.3333333333333332E-3</v>
      </c>
    </row>
    <row r="30" spans="1:20" s="244" customFormat="1" x14ac:dyDescent="0.2">
      <c r="A30" s="233">
        <v>246</v>
      </c>
      <c r="B30" s="234" t="s">
        <v>75</v>
      </c>
      <c r="C30" s="235">
        <v>2015</v>
      </c>
      <c r="D30" s="236">
        <v>39682</v>
      </c>
      <c r="E30" s="237">
        <v>295</v>
      </c>
      <c r="F30" s="238">
        <v>177</v>
      </c>
      <c r="G30" s="247">
        <f t="shared" si="47"/>
        <v>159.30000000000001</v>
      </c>
      <c r="H30" s="240">
        <f t="shared" si="48"/>
        <v>15.930000000000001</v>
      </c>
      <c r="I30" s="240">
        <f t="shared" si="49"/>
        <v>15.930000000000001</v>
      </c>
      <c r="J30" s="240">
        <f t="shared" si="50"/>
        <v>15.930000000000001</v>
      </c>
      <c r="K30" s="240">
        <f t="shared" si="51"/>
        <v>15.930000000000001</v>
      </c>
      <c r="L30" s="241">
        <f t="shared" si="52"/>
        <v>1.3275000000000001</v>
      </c>
      <c r="M30" s="241">
        <f t="shared" si="53"/>
        <v>1.3275000000000001</v>
      </c>
      <c r="N30" s="241">
        <f t="shared" si="54"/>
        <v>1.3275000000000001</v>
      </c>
      <c r="O30" s="241">
        <f t="shared" si="55"/>
        <v>1.3275000000000001</v>
      </c>
      <c r="P30" s="241">
        <f t="shared" si="56"/>
        <v>1.3275000000000001</v>
      </c>
      <c r="Q30" s="241">
        <f t="shared" si="57"/>
        <v>1.3275000000000001</v>
      </c>
      <c r="R30" s="241">
        <f t="shared" si="58"/>
        <v>1.3275000000000001</v>
      </c>
      <c r="S30" s="242">
        <f t="shared" si="59"/>
        <v>9.2925000000000022</v>
      </c>
      <c r="T30" s="243">
        <f t="shared" si="60"/>
        <v>8.3333333333333332E-3</v>
      </c>
    </row>
    <row r="31" spans="1:20" s="244" customFormat="1" x14ac:dyDescent="0.2">
      <c r="A31" s="233">
        <v>277</v>
      </c>
      <c r="B31" s="234" t="s">
        <v>91</v>
      </c>
      <c r="C31" s="235">
        <v>96</v>
      </c>
      <c r="D31" s="236">
        <v>39899</v>
      </c>
      <c r="E31" s="237">
        <v>399</v>
      </c>
      <c r="F31" s="238">
        <v>239.39999999999998</v>
      </c>
      <c r="G31" s="247">
        <f t="shared" si="47"/>
        <v>215.45999999999998</v>
      </c>
      <c r="H31" s="240">
        <f t="shared" si="48"/>
        <v>21.545999999999999</v>
      </c>
      <c r="I31" s="240">
        <f t="shared" si="49"/>
        <v>21.545999999999999</v>
      </c>
      <c r="J31" s="240">
        <f t="shared" si="50"/>
        <v>21.545999999999999</v>
      </c>
      <c r="K31" s="240">
        <f t="shared" si="51"/>
        <v>21.545999999999999</v>
      </c>
      <c r="L31" s="241">
        <f t="shared" si="52"/>
        <v>1.7954999999999999</v>
      </c>
      <c r="M31" s="241">
        <f t="shared" si="53"/>
        <v>1.7954999999999999</v>
      </c>
      <c r="N31" s="241">
        <f t="shared" si="54"/>
        <v>1.7954999999999999</v>
      </c>
      <c r="O31" s="241">
        <f t="shared" si="55"/>
        <v>1.7954999999999999</v>
      </c>
      <c r="P31" s="241">
        <f t="shared" si="56"/>
        <v>1.7954999999999999</v>
      </c>
      <c r="Q31" s="241">
        <f t="shared" si="57"/>
        <v>1.7954999999999999</v>
      </c>
      <c r="R31" s="241">
        <f t="shared" si="58"/>
        <v>1.7954999999999999</v>
      </c>
      <c r="S31" s="242">
        <f t="shared" si="59"/>
        <v>12.5685</v>
      </c>
      <c r="T31" s="243">
        <f t="shared" si="60"/>
        <v>8.3333333333333332E-3</v>
      </c>
    </row>
    <row r="32" spans="1:20" s="244" customFormat="1" x14ac:dyDescent="0.2">
      <c r="A32" s="233">
        <v>279</v>
      </c>
      <c r="B32" s="234" t="s">
        <v>91</v>
      </c>
      <c r="C32" s="235">
        <v>96</v>
      </c>
      <c r="D32" s="236">
        <v>39899</v>
      </c>
      <c r="E32" s="237">
        <v>399</v>
      </c>
      <c r="F32" s="238">
        <v>239.39999999999998</v>
      </c>
      <c r="G32" s="247">
        <f t="shared" si="47"/>
        <v>215.45999999999998</v>
      </c>
      <c r="H32" s="240">
        <f t="shared" si="48"/>
        <v>21.545999999999999</v>
      </c>
      <c r="I32" s="240">
        <f t="shared" si="49"/>
        <v>21.545999999999999</v>
      </c>
      <c r="J32" s="240">
        <f t="shared" si="50"/>
        <v>21.545999999999999</v>
      </c>
      <c r="K32" s="240">
        <f t="shared" si="51"/>
        <v>21.545999999999999</v>
      </c>
      <c r="L32" s="241">
        <f t="shared" si="52"/>
        <v>1.7954999999999999</v>
      </c>
      <c r="M32" s="241">
        <f t="shared" si="53"/>
        <v>1.7954999999999999</v>
      </c>
      <c r="N32" s="241">
        <f t="shared" si="54"/>
        <v>1.7954999999999999</v>
      </c>
      <c r="O32" s="241">
        <f t="shared" si="55"/>
        <v>1.7954999999999999</v>
      </c>
      <c r="P32" s="241">
        <f t="shared" si="56"/>
        <v>1.7954999999999999</v>
      </c>
      <c r="Q32" s="241">
        <f t="shared" si="57"/>
        <v>1.7954999999999999</v>
      </c>
      <c r="R32" s="241">
        <f t="shared" si="58"/>
        <v>1.7954999999999999</v>
      </c>
      <c r="S32" s="242">
        <f t="shared" si="59"/>
        <v>12.5685</v>
      </c>
      <c r="T32" s="243">
        <f t="shared" si="60"/>
        <v>8.3333333333333332E-3</v>
      </c>
    </row>
    <row r="33" spans="1:20" s="244" customFormat="1" x14ac:dyDescent="0.2">
      <c r="A33" s="233">
        <v>280</v>
      </c>
      <c r="B33" s="234" t="s">
        <v>91</v>
      </c>
      <c r="C33" s="235">
        <v>96</v>
      </c>
      <c r="D33" s="236">
        <v>39899</v>
      </c>
      <c r="E33" s="237">
        <v>399</v>
      </c>
      <c r="F33" s="238">
        <v>239.39999999999998</v>
      </c>
      <c r="G33" s="247">
        <f t="shared" si="47"/>
        <v>215.45999999999998</v>
      </c>
      <c r="H33" s="240">
        <f t="shared" si="48"/>
        <v>21.545999999999999</v>
      </c>
      <c r="I33" s="240">
        <f t="shared" si="49"/>
        <v>21.545999999999999</v>
      </c>
      <c r="J33" s="240">
        <f t="shared" si="50"/>
        <v>21.545999999999999</v>
      </c>
      <c r="K33" s="240">
        <f t="shared" si="51"/>
        <v>21.545999999999999</v>
      </c>
      <c r="L33" s="241">
        <f t="shared" si="52"/>
        <v>1.7954999999999999</v>
      </c>
      <c r="M33" s="241">
        <f t="shared" si="53"/>
        <v>1.7954999999999999</v>
      </c>
      <c r="N33" s="241">
        <f t="shared" si="54"/>
        <v>1.7954999999999999</v>
      </c>
      <c r="O33" s="241">
        <f t="shared" si="55"/>
        <v>1.7954999999999999</v>
      </c>
      <c r="P33" s="241">
        <f t="shared" si="56"/>
        <v>1.7954999999999999</v>
      </c>
      <c r="Q33" s="241">
        <f t="shared" si="57"/>
        <v>1.7954999999999999</v>
      </c>
      <c r="R33" s="241">
        <f t="shared" si="58"/>
        <v>1.7954999999999999</v>
      </c>
      <c r="S33" s="242">
        <f t="shared" si="59"/>
        <v>12.5685</v>
      </c>
      <c r="T33" s="243">
        <f t="shared" si="60"/>
        <v>8.3333333333333332E-3</v>
      </c>
    </row>
    <row r="34" spans="1:20" s="244" customFormat="1" x14ac:dyDescent="0.2">
      <c r="A34" s="233">
        <v>334</v>
      </c>
      <c r="B34" s="234" t="s">
        <v>116</v>
      </c>
      <c r="C34" s="235">
        <v>193</v>
      </c>
      <c r="D34" s="236">
        <v>41117</v>
      </c>
      <c r="E34" s="237">
        <v>370</v>
      </c>
      <c r="F34" s="238">
        <v>259</v>
      </c>
      <c r="G34" s="247">
        <f t="shared" ref="G34:G35" si="61">F34*90%</f>
        <v>233.1</v>
      </c>
      <c r="H34" s="240">
        <f t="shared" ref="H34" si="62">G34*10%</f>
        <v>23.310000000000002</v>
      </c>
      <c r="I34" s="240">
        <f t="shared" ref="I34" si="63">G34*10%</f>
        <v>23.310000000000002</v>
      </c>
      <c r="J34" s="240">
        <f t="shared" ref="J34" si="64">G34*10%</f>
        <v>23.310000000000002</v>
      </c>
      <c r="K34" s="240">
        <f t="shared" ref="K34:K35" si="65">G34*10%</f>
        <v>23.310000000000002</v>
      </c>
      <c r="L34" s="241">
        <f t="shared" ref="L34:L35" si="66">G34*T34</f>
        <v>1.9424999999999999</v>
      </c>
      <c r="M34" s="241">
        <f t="shared" ref="M34:M35" si="67">G34*T34</f>
        <v>1.9424999999999999</v>
      </c>
      <c r="N34" s="241">
        <f t="shared" ref="N34:N35" si="68">G34*T34</f>
        <v>1.9424999999999999</v>
      </c>
      <c r="O34" s="241">
        <f t="shared" ref="O34:O35" si="69">G34*T34</f>
        <v>1.9424999999999999</v>
      </c>
      <c r="P34" s="241">
        <f t="shared" ref="P34:P35" si="70">G34*T34</f>
        <v>1.9424999999999999</v>
      </c>
      <c r="Q34" s="241">
        <f t="shared" ref="Q34:Q35" si="71">G34*T34</f>
        <v>1.9424999999999999</v>
      </c>
      <c r="R34" s="241">
        <f t="shared" ref="R34:R35" si="72">G34*T34</f>
        <v>1.9424999999999999</v>
      </c>
      <c r="S34" s="242">
        <f t="shared" ref="S34:S35" si="73">SUM(L34:R34)</f>
        <v>13.597499999999997</v>
      </c>
      <c r="T34" s="243">
        <f t="shared" ref="T34:T35" si="74">10%/12</f>
        <v>8.3333333333333332E-3</v>
      </c>
    </row>
    <row r="35" spans="1:20" s="244" customFormat="1" ht="13.5" thickBot="1" x14ac:dyDescent="0.25">
      <c r="A35" s="233">
        <v>397</v>
      </c>
      <c r="B35" s="234" t="s">
        <v>183</v>
      </c>
      <c r="C35" s="233">
        <v>1430</v>
      </c>
      <c r="D35" s="236">
        <v>43048</v>
      </c>
      <c r="E35" s="248"/>
      <c r="F35" s="249">
        <v>339</v>
      </c>
      <c r="G35" s="247">
        <f t="shared" si="61"/>
        <v>305.10000000000002</v>
      </c>
      <c r="H35" s="250">
        <v>0</v>
      </c>
      <c r="I35" s="240">
        <v>0</v>
      </c>
      <c r="J35" s="240">
        <f t="shared" ref="J35" si="75">G35*(10%/12*2)</f>
        <v>5.085</v>
      </c>
      <c r="K35" s="240">
        <f t="shared" si="65"/>
        <v>30.510000000000005</v>
      </c>
      <c r="L35" s="241">
        <f t="shared" si="66"/>
        <v>2.5425</v>
      </c>
      <c r="M35" s="241">
        <f t="shared" si="67"/>
        <v>2.5425</v>
      </c>
      <c r="N35" s="241">
        <f t="shared" si="68"/>
        <v>2.5425</v>
      </c>
      <c r="O35" s="241">
        <f t="shared" si="69"/>
        <v>2.5425</v>
      </c>
      <c r="P35" s="241">
        <f t="shared" si="70"/>
        <v>2.5425</v>
      </c>
      <c r="Q35" s="241">
        <f t="shared" si="71"/>
        <v>2.5425</v>
      </c>
      <c r="R35" s="241">
        <f t="shared" si="72"/>
        <v>2.5425</v>
      </c>
      <c r="S35" s="242">
        <f t="shared" si="73"/>
        <v>17.797499999999999</v>
      </c>
      <c r="T35" s="243">
        <f t="shared" si="74"/>
        <v>8.3333333333333332E-3</v>
      </c>
    </row>
    <row r="36" spans="1:20" customFormat="1" ht="13.5" thickBot="1" x14ac:dyDescent="0.25">
      <c r="A36" s="105"/>
      <c r="B36" s="106"/>
      <c r="C36" s="106"/>
      <c r="D36" s="107"/>
      <c r="E36" s="125" t="s">
        <v>166</v>
      </c>
      <c r="F36" s="204">
        <f t="shared" ref="F36:R36" si="76">SUM(F20:F35)</f>
        <v>2833.9</v>
      </c>
      <c r="G36" s="204">
        <f t="shared" si="76"/>
        <v>2550.5100000000002</v>
      </c>
      <c r="H36" s="127">
        <f t="shared" si="76"/>
        <v>224.541</v>
      </c>
      <c r="I36" s="127">
        <f t="shared" si="76"/>
        <v>224.541</v>
      </c>
      <c r="J36" s="127">
        <f t="shared" si="76"/>
        <v>229.626</v>
      </c>
      <c r="K36" s="127">
        <f t="shared" si="76"/>
        <v>255.05099999999999</v>
      </c>
      <c r="L36" s="127">
        <f t="shared" si="76"/>
        <v>21.254250000000003</v>
      </c>
      <c r="M36" s="127">
        <f t="shared" si="76"/>
        <v>21.254250000000003</v>
      </c>
      <c r="N36" s="127">
        <f t="shared" si="76"/>
        <v>21.254250000000003</v>
      </c>
      <c r="O36" s="127">
        <f t="shared" si="76"/>
        <v>21.254250000000003</v>
      </c>
      <c r="P36" s="127">
        <f t="shared" si="76"/>
        <v>21.254250000000003</v>
      </c>
      <c r="Q36" s="127">
        <f t="shared" si="76"/>
        <v>21.254250000000003</v>
      </c>
      <c r="R36" s="127">
        <f t="shared" si="76"/>
        <v>21.254250000000003</v>
      </c>
      <c r="S36" s="86">
        <f>SUM(L36:R36)</f>
        <v>148.77975000000001</v>
      </c>
      <c r="T36" s="222"/>
    </row>
    <row r="37" spans="1:20" customFormat="1" x14ac:dyDescent="0.2">
      <c r="A37" s="108"/>
      <c r="B37" s="109"/>
      <c r="C37" s="109"/>
      <c r="D37" s="124"/>
      <c r="E37" s="126"/>
      <c r="F37" s="205"/>
      <c r="G37" s="144"/>
      <c r="H37" s="187"/>
      <c r="T37" s="222"/>
    </row>
    <row r="38" spans="1:20" customFormat="1" x14ac:dyDescent="0.2">
      <c r="A38" s="293" t="s">
        <v>164</v>
      </c>
      <c r="B38" s="294"/>
      <c r="C38" s="294"/>
      <c r="D38" s="295"/>
      <c r="E38" s="83">
        <v>82920.63</v>
      </c>
      <c r="F38" s="195"/>
      <c r="G38" s="185">
        <v>0.9</v>
      </c>
      <c r="H38" s="183">
        <v>0.2</v>
      </c>
      <c r="I38" s="183">
        <v>0.2</v>
      </c>
      <c r="J38" s="183">
        <v>0.2</v>
      </c>
      <c r="K38" s="183">
        <v>0.2</v>
      </c>
      <c r="L38" s="210">
        <f t="shared" ref="L38:R38" si="77">20%/12</f>
        <v>1.6666666666666666E-2</v>
      </c>
      <c r="M38" s="210">
        <f t="shared" si="77"/>
        <v>1.6666666666666666E-2</v>
      </c>
      <c r="N38" s="210">
        <f t="shared" si="77"/>
        <v>1.6666666666666666E-2</v>
      </c>
      <c r="O38" s="210">
        <f t="shared" si="77"/>
        <v>1.6666666666666666E-2</v>
      </c>
      <c r="P38" s="210">
        <f t="shared" si="77"/>
        <v>1.6666666666666666E-2</v>
      </c>
      <c r="Q38" s="210">
        <f t="shared" si="77"/>
        <v>1.6666666666666666E-2</v>
      </c>
      <c r="R38" s="210">
        <f t="shared" si="77"/>
        <v>1.6666666666666666E-2</v>
      </c>
      <c r="T38" s="223">
        <f>20%/12</f>
        <v>1.6666666666666666E-2</v>
      </c>
    </row>
    <row r="39" spans="1:20" s="244" customFormat="1" x14ac:dyDescent="0.2">
      <c r="A39" s="233">
        <v>163</v>
      </c>
      <c r="B39" s="234" t="s">
        <v>15</v>
      </c>
      <c r="C39" s="235">
        <v>1006</v>
      </c>
      <c r="D39" s="236">
        <v>36620</v>
      </c>
      <c r="E39" s="237">
        <v>792.9</v>
      </c>
      <c r="F39" s="238">
        <v>475.73999999999995</v>
      </c>
      <c r="G39" s="239">
        <f t="shared" ref="G39:G49" si="78">F39*90%</f>
        <v>428.16599999999994</v>
      </c>
      <c r="H39" s="240">
        <f t="shared" ref="H39:H49" si="79">G39*20%</f>
        <v>85.633199999999988</v>
      </c>
      <c r="I39" s="240">
        <f t="shared" ref="I39:I49" si="80">G39*20%</f>
        <v>85.633199999999988</v>
      </c>
      <c r="J39" s="240">
        <f t="shared" ref="J39:J49" si="81">G39*20%</f>
        <v>85.633199999999988</v>
      </c>
      <c r="K39" s="240">
        <f t="shared" ref="K39:K49" si="82">G39*20%</f>
        <v>85.633199999999988</v>
      </c>
      <c r="L39" s="241">
        <f t="shared" ref="L39:L49" si="83">G39*T39</f>
        <v>7.136099999999999</v>
      </c>
      <c r="M39" s="241">
        <f t="shared" ref="M39:M49" si="84">G39*T39</f>
        <v>7.136099999999999</v>
      </c>
      <c r="N39" s="241">
        <f t="shared" ref="N39:N49" si="85">G39*T39</f>
        <v>7.136099999999999</v>
      </c>
      <c r="O39" s="241">
        <f t="shared" ref="O39:O49" si="86">G39*T39</f>
        <v>7.136099999999999</v>
      </c>
      <c r="P39" s="241">
        <f t="shared" ref="P39:P49" si="87">G39*T39</f>
        <v>7.136099999999999</v>
      </c>
      <c r="Q39" s="241">
        <f t="shared" ref="Q39:Q49" si="88">G39*T39</f>
        <v>7.136099999999999</v>
      </c>
      <c r="R39" s="241">
        <f t="shared" ref="R39:R49" si="89">G39*T39</f>
        <v>7.136099999999999</v>
      </c>
      <c r="S39" s="242">
        <f t="shared" ref="S39:S49" si="90">SUM(L39:R39)</f>
        <v>49.952699999999993</v>
      </c>
      <c r="T39" s="243">
        <f t="shared" ref="T39:T49" si="91">20%/12</f>
        <v>1.6666666666666666E-2</v>
      </c>
    </row>
    <row r="40" spans="1:20" s="244" customFormat="1" x14ac:dyDescent="0.2">
      <c r="A40" s="233">
        <v>199</v>
      </c>
      <c r="B40" s="234" t="s">
        <v>63</v>
      </c>
      <c r="C40" s="235">
        <v>3502</v>
      </c>
      <c r="D40" s="236">
        <v>38947</v>
      </c>
      <c r="E40" s="237">
        <v>2800</v>
      </c>
      <c r="F40" s="238">
        <v>1680</v>
      </c>
      <c r="G40" s="239">
        <f t="shared" si="78"/>
        <v>1512</v>
      </c>
      <c r="H40" s="240">
        <f t="shared" si="79"/>
        <v>302.40000000000003</v>
      </c>
      <c r="I40" s="240">
        <f t="shared" si="80"/>
        <v>302.40000000000003</v>
      </c>
      <c r="J40" s="240">
        <f>G40*20%</f>
        <v>302.40000000000003</v>
      </c>
      <c r="K40" s="240">
        <f t="shared" si="82"/>
        <v>302.40000000000003</v>
      </c>
      <c r="L40" s="241">
        <f t="shared" si="83"/>
        <v>25.2</v>
      </c>
      <c r="M40" s="241">
        <f t="shared" si="84"/>
        <v>25.2</v>
      </c>
      <c r="N40" s="241">
        <f t="shared" si="85"/>
        <v>25.2</v>
      </c>
      <c r="O40" s="241">
        <f t="shared" si="86"/>
        <v>25.2</v>
      </c>
      <c r="P40" s="241">
        <f t="shared" si="87"/>
        <v>25.2</v>
      </c>
      <c r="Q40" s="241">
        <f t="shared" si="88"/>
        <v>25.2</v>
      </c>
      <c r="R40" s="241">
        <f t="shared" si="89"/>
        <v>25.2</v>
      </c>
      <c r="S40" s="242">
        <f t="shared" si="90"/>
        <v>176.39999999999998</v>
      </c>
      <c r="T40" s="243">
        <f t="shared" si="91"/>
        <v>1.6666666666666666E-2</v>
      </c>
    </row>
    <row r="41" spans="1:20" s="244" customFormat="1" x14ac:dyDescent="0.2">
      <c r="A41" s="233">
        <v>203</v>
      </c>
      <c r="B41" s="234" t="s">
        <v>63</v>
      </c>
      <c r="C41" s="235">
        <v>3502</v>
      </c>
      <c r="D41" s="236">
        <v>38947</v>
      </c>
      <c r="E41" s="237">
        <v>2800</v>
      </c>
      <c r="F41" s="238">
        <v>1680</v>
      </c>
      <c r="G41" s="239">
        <f t="shared" si="78"/>
        <v>1512</v>
      </c>
      <c r="H41" s="240">
        <f t="shared" si="79"/>
        <v>302.40000000000003</v>
      </c>
      <c r="I41" s="240">
        <f t="shared" si="80"/>
        <v>302.40000000000003</v>
      </c>
      <c r="J41" s="240">
        <f t="shared" si="81"/>
        <v>302.40000000000003</v>
      </c>
      <c r="K41" s="240">
        <f t="shared" si="82"/>
        <v>302.40000000000003</v>
      </c>
      <c r="L41" s="241">
        <f t="shared" si="83"/>
        <v>25.2</v>
      </c>
      <c r="M41" s="241">
        <f t="shared" si="84"/>
        <v>25.2</v>
      </c>
      <c r="N41" s="241">
        <f t="shared" si="85"/>
        <v>25.2</v>
      </c>
      <c r="O41" s="241">
        <f t="shared" si="86"/>
        <v>25.2</v>
      </c>
      <c r="P41" s="241">
        <f t="shared" si="87"/>
        <v>25.2</v>
      </c>
      <c r="Q41" s="241">
        <f t="shared" si="88"/>
        <v>25.2</v>
      </c>
      <c r="R41" s="241">
        <f t="shared" si="89"/>
        <v>25.2</v>
      </c>
      <c r="S41" s="242">
        <f t="shared" si="90"/>
        <v>176.39999999999998</v>
      </c>
      <c r="T41" s="243">
        <f t="shared" si="91"/>
        <v>1.6666666666666666E-2</v>
      </c>
    </row>
    <row r="42" spans="1:20" s="244" customFormat="1" ht="13.5" customHeight="1" x14ac:dyDescent="0.2">
      <c r="A42" s="233">
        <v>219</v>
      </c>
      <c r="B42" s="234" t="s">
        <v>64</v>
      </c>
      <c r="C42" s="235">
        <v>74157</v>
      </c>
      <c r="D42" s="236">
        <v>38926</v>
      </c>
      <c r="E42" s="237">
        <v>705.49</v>
      </c>
      <c r="F42" s="238">
        <v>423.29399999999998</v>
      </c>
      <c r="G42" s="239">
        <f t="shared" si="78"/>
        <v>380.96460000000002</v>
      </c>
      <c r="H42" s="240">
        <f t="shared" si="79"/>
        <v>76.192920000000001</v>
      </c>
      <c r="I42" s="240">
        <f t="shared" si="80"/>
        <v>76.192920000000001</v>
      </c>
      <c r="J42" s="240">
        <f t="shared" si="81"/>
        <v>76.192920000000001</v>
      </c>
      <c r="K42" s="240">
        <f t="shared" si="82"/>
        <v>76.192920000000001</v>
      </c>
      <c r="L42" s="241">
        <f t="shared" si="83"/>
        <v>6.3494100000000007</v>
      </c>
      <c r="M42" s="241">
        <f t="shared" si="84"/>
        <v>6.3494100000000007</v>
      </c>
      <c r="N42" s="241">
        <f t="shared" si="85"/>
        <v>6.3494100000000007</v>
      </c>
      <c r="O42" s="241">
        <f t="shared" si="86"/>
        <v>6.3494100000000007</v>
      </c>
      <c r="P42" s="241">
        <f t="shared" si="87"/>
        <v>6.3494100000000007</v>
      </c>
      <c r="Q42" s="241">
        <f t="shared" si="88"/>
        <v>6.3494100000000007</v>
      </c>
      <c r="R42" s="241">
        <f t="shared" si="89"/>
        <v>6.3494100000000007</v>
      </c>
      <c r="S42" s="242">
        <f t="shared" si="90"/>
        <v>44.445869999999999</v>
      </c>
      <c r="T42" s="243">
        <f t="shared" si="91"/>
        <v>1.6666666666666666E-2</v>
      </c>
    </row>
    <row r="43" spans="1:20" s="244" customFormat="1" x14ac:dyDescent="0.2">
      <c r="A43" s="233">
        <v>234</v>
      </c>
      <c r="B43" s="234" t="s">
        <v>71</v>
      </c>
      <c r="C43" s="235">
        <v>4</v>
      </c>
      <c r="D43" s="236">
        <v>39616</v>
      </c>
      <c r="E43" s="237">
        <v>1800</v>
      </c>
      <c r="F43" s="238">
        <v>1080</v>
      </c>
      <c r="G43" s="239">
        <f t="shared" si="78"/>
        <v>972</v>
      </c>
      <c r="H43" s="240">
        <f t="shared" si="79"/>
        <v>194.4</v>
      </c>
      <c r="I43" s="240">
        <f t="shared" si="80"/>
        <v>194.4</v>
      </c>
      <c r="J43" s="240">
        <f t="shared" si="81"/>
        <v>194.4</v>
      </c>
      <c r="K43" s="240">
        <f t="shared" si="82"/>
        <v>194.4</v>
      </c>
      <c r="L43" s="241">
        <f t="shared" si="83"/>
        <v>16.2</v>
      </c>
      <c r="M43" s="241">
        <f t="shared" si="84"/>
        <v>16.2</v>
      </c>
      <c r="N43" s="241">
        <f t="shared" si="85"/>
        <v>16.2</v>
      </c>
      <c r="O43" s="241">
        <f t="shared" si="86"/>
        <v>16.2</v>
      </c>
      <c r="P43" s="241">
        <f t="shared" si="87"/>
        <v>16.2</v>
      </c>
      <c r="Q43" s="241">
        <f t="shared" si="88"/>
        <v>16.2</v>
      </c>
      <c r="R43" s="241">
        <f t="shared" si="89"/>
        <v>16.2</v>
      </c>
      <c r="S43" s="242">
        <f t="shared" si="90"/>
        <v>113.4</v>
      </c>
      <c r="T43" s="243">
        <f t="shared" si="91"/>
        <v>1.6666666666666666E-2</v>
      </c>
    </row>
    <row r="44" spans="1:20" s="244" customFormat="1" x14ac:dyDescent="0.2">
      <c r="A44" s="233">
        <v>289</v>
      </c>
      <c r="B44" s="234" t="s">
        <v>97</v>
      </c>
      <c r="C44" s="235">
        <v>6</v>
      </c>
      <c r="D44" s="236">
        <v>39987</v>
      </c>
      <c r="E44" s="237">
        <v>277.10000000000002</v>
      </c>
      <c r="F44" s="238">
        <v>166.26000000000002</v>
      </c>
      <c r="G44" s="239">
        <f t="shared" si="78"/>
        <v>149.63400000000001</v>
      </c>
      <c r="H44" s="240">
        <f t="shared" si="79"/>
        <v>29.926800000000004</v>
      </c>
      <c r="I44" s="240">
        <f t="shared" si="80"/>
        <v>29.926800000000004</v>
      </c>
      <c r="J44" s="240">
        <f t="shared" si="81"/>
        <v>29.926800000000004</v>
      </c>
      <c r="K44" s="240">
        <f t="shared" si="82"/>
        <v>29.926800000000004</v>
      </c>
      <c r="L44" s="241">
        <f t="shared" si="83"/>
        <v>2.4939</v>
      </c>
      <c r="M44" s="241">
        <f t="shared" si="84"/>
        <v>2.4939</v>
      </c>
      <c r="N44" s="241">
        <f t="shared" si="85"/>
        <v>2.4939</v>
      </c>
      <c r="O44" s="241">
        <f t="shared" si="86"/>
        <v>2.4939</v>
      </c>
      <c r="P44" s="241">
        <f t="shared" si="87"/>
        <v>2.4939</v>
      </c>
      <c r="Q44" s="241">
        <f t="shared" si="88"/>
        <v>2.4939</v>
      </c>
      <c r="R44" s="241">
        <f t="shared" si="89"/>
        <v>2.4939</v>
      </c>
      <c r="S44" s="242">
        <f t="shared" si="90"/>
        <v>17.4573</v>
      </c>
      <c r="T44" s="243">
        <f t="shared" si="91"/>
        <v>1.6666666666666666E-2</v>
      </c>
    </row>
    <row r="45" spans="1:20" s="244" customFormat="1" x14ac:dyDescent="0.2">
      <c r="A45" s="233">
        <v>297</v>
      </c>
      <c r="B45" s="234" t="s">
        <v>99</v>
      </c>
      <c r="C45" s="235">
        <v>44</v>
      </c>
      <c r="D45" s="236">
        <v>40001</v>
      </c>
      <c r="E45" s="237">
        <v>342.8</v>
      </c>
      <c r="F45" s="238">
        <v>205.68</v>
      </c>
      <c r="G45" s="239">
        <f t="shared" si="78"/>
        <v>185.11200000000002</v>
      </c>
      <c r="H45" s="240">
        <f t="shared" si="79"/>
        <v>37.022400000000005</v>
      </c>
      <c r="I45" s="240">
        <f t="shared" si="80"/>
        <v>37.022400000000005</v>
      </c>
      <c r="J45" s="240">
        <f t="shared" si="81"/>
        <v>37.022400000000005</v>
      </c>
      <c r="K45" s="240">
        <f t="shared" si="82"/>
        <v>37.022400000000005</v>
      </c>
      <c r="L45" s="241">
        <f t="shared" si="83"/>
        <v>3.0852000000000004</v>
      </c>
      <c r="M45" s="241">
        <f t="shared" si="84"/>
        <v>3.0852000000000004</v>
      </c>
      <c r="N45" s="241">
        <f t="shared" si="85"/>
        <v>3.0852000000000004</v>
      </c>
      <c r="O45" s="241">
        <f t="shared" si="86"/>
        <v>3.0852000000000004</v>
      </c>
      <c r="P45" s="241">
        <f t="shared" si="87"/>
        <v>3.0852000000000004</v>
      </c>
      <c r="Q45" s="241">
        <f t="shared" si="88"/>
        <v>3.0852000000000004</v>
      </c>
      <c r="R45" s="241">
        <f t="shared" si="89"/>
        <v>3.0852000000000004</v>
      </c>
      <c r="S45" s="242">
        <f t="shared" si="90"/>
        <v>21.596400000000003</v>
      </c>
      <c r="T45" s="243">
        <f t="shared" si="91"/>
        <v>1.6666666666666666E-2</v>
      </c>
    </row>
    <row r="46" spans="1:20" s="244" customFormat="1" x14ac:dyDescent="0.2">
      <c r="A46" s="233">
        <v>298</v>
      </c>
      <c r="B46" s="234" t="s">
        <v>99</v>
      </c>
      <c r="C46" s="235">
        <v>44</v>
      </c>
      <c r="D46" s="236">
        <v>40001</v>
      </c>
      <c r="E46" s="237">
        <v>342.8</v>
      </c>
      <c r="F46" s="238">
        <v>205.68</v>
      </c>
      <c r="G46" s="239">
        <f t="shared" si="78"/>
        <v>185.11200000000002</v>
      </c>
      <c r="H46" s="240">
        <f t="shared" si="79"/>
        <v>37.022400000000005</v>
      </c>
      <c r="I46" s="240">
        <f t="shared" si="80"/>
        <v>37.022400000000005</v>
      </c>
      <c r="J46" s="240">
        <f t="shared" si="81"/>
        <v>37.022400000000005</v>
      </c>
      <c r="K46" s="240">
        <f t="shared" si="82"/>
        <v>37.022400000000005</v>
      </c>
      <c r="L46" s="241">
        <f t="shared" si="83"/>
        <v>3.0852000000000004</v>
      </c>
      <c r="M46" s="241">
        <f t="shared" si="84"/>
        <v>3.0852000000000004</v>
      </c>
      <c r="N46" s="241">
        <f t="shared" si="85"/>
        <v>3.0852000000000004</v>
      </c>
      <c r="O46" s="241">
        <f t="shared" si="86"/>
        <v>3.0852000000000004</v>
      </c>
      <c r="P46" s="241">
        <f t="shared" si="87"/>
        <v>3.0852000000000004</v>
      </c>
      <c r="Q46" s="241">
        <f t="shared" si="88"/>
        <v>3.0852000000000004</v>
      </c>
      <c r="R46" s="241">
        <f t="shared" si="89"/>
        <v>3.0852000000000004</v>
      </c>
      <c r="S46" s="242">
        <f t="shared" si="90"/>
        <v>21.596400000000003</v>
      </c>
      <c r="T46" s="243">
        <f t="shared" si="91"/>
        <v>1.6666666666666666E-2</v>
      </c>
    </row>
    <row r="47" spans="1:20" s="244" customFormat="1" x14ac:dyDescent="0.2">
      <c r="A47" s="233">
        <v>299</v>
      </c>
      <c r="B47" s="234" t="s">
        <v>99</v>
      </c>
      <c r="C47" s="235">
        <v>44</v>
      </c>
      <c r="D47" s="236">
        <v>40001</v>
      </c>
      <c r="E47" s="237">
        <v>342.8</v>
      </c>
      <c r="F47" s="238">
        <v>205.68</v>
      </c>
      <c r="G47" s="239">
        <f t="shared" si="78"/>
        <v>185.11200000000002</v>
      </c>
      <c r="H47" s="240">
        <f t="shared" si="79"/>
        <v>37.022400000000005</v>
      </c>
      <c r="I47" s="240">
        <f t="shared" si="80"/>
        <v>37.022400000000005</v>
      </c>
      <c r="J47" s="240">
        <f t="shared" si="81"/>
        <v>37.022400000000005</v>
      </c>
      <c r="K47" s="240">
        <f t="shared" si="82"/>
        <v>37.022400000000005</v>
      </c>
      <c r="L47" s="241">
        <f t="shared" si="83"/>
        <v>3.0852000000000004</v>
      </c>
      <c r="M47" s="241">
        <f t="shared" si="84"/>
        <v>3.0852000000000004</v>
      </c>
      <c r="N47" s="241">
        <f t="shared" si="85"/>
        <v>3.0852000000000004</v>
      </c>
      <c r="O47" s="241">
        <f t="shared" si="86"/>
        <v>3.0852000000000004</v>
      </c>
      <c r="P47" s="241">
        <f t="shared" si="87"/>
        <v>3.0852000000000004</v>
      </c>
      <c r="Q47" s="241">
        <f t="shared" si="88"/>
        <v>3.0852000000000004</v>
      </c>
      <c r="R47" s="241">
        <f t="shared" si="89"/>
        <v>3.0852000000000004</v>
      </c>
      <c r="S47" s="242">
        <f t="shared" si="90"/>
        <v>21.596400000000003</v>
      </c>
      <c r="T47" s="243">
        <f t="shared" si="91"/>
        <v>1.6666666666666666E-2</v>
      </c>
    </row>
    <row r="48" spans="1:20" s="244" customFormat="1" x14ac:dyDescent="0.2">
      <c r="A48" s="233">
        <v>303</v>
      </c>
      <c r="B48" s="234" t="s">
        <v>100</v>
      </c>
      <c r="C48" s="235">
        <v>44</v>
      </c>
      <c r="D48" s="236">
        <v>40001</v>
      </c>
      <c r="E48" s="237">
        <v>1590.85</v>
      </c>
      <c r="F48" s="238">
        <v>954.50999999999988</v>
      </c>
      <c r="G48" s="239">
        <f t="shared" si="78"/>
        <v>859.05899999999986</v>
      </c>
      <c r="H48" s="240">
        <f t="shared" si="79"/>
        <v>171.81179999999998</v>
      </c>
      <c r="I48" s="240">
        <f t="shared" si="80"/>
        <v>171.81179999999998</v>
      </c>
      <c r="J48" s="240">
        <f t="shared" si="81"/>
        <v>171.81179999999998</v>
      </c>
      <c r="K48" s="240">
        <f t="shared" si="82"/>
        <v>171.81179999999998</v>
      </c>
      <c r="L48" s="241">
        <f t="shared" si="83"/>
        <v>14.317649999999997</v>
      </c>
      <c r="M48" s="241">
        <f t="shared" si="84"/>
        <v>14.317649999999997</v>
      </c>
      <c r="N48" s="241">
        <f t="shared" si="85"/>
        <v>14.317649999999997</v>
      </c>
      <c r="O48" s="241">
        <f t="shared" si="86"/>
        <v>14.317649999999997</v>
      </c>
      <c r="P48" s="241">
        <f t="shared" si="87"/>
        <v>14.317649999999997</v>
      </c>
      <c r="Q48" s="241">
        <f t="shared" si="88"/>
        <v>14.317649999999997</v>
      </c>
      <c r="R48" s="241">
        <f t="shared" si="89"/>
        <v>14.317649999999997</v>
      </c>
      <c r="S48" s="242">
        <f t="shared" si="90"/>
        <v>100.22354999999999</v>
      </c>
      <c r="T48" s="243">
        <f t="shared" si="91"/>
        <v>1.6666666666666666E-2</v>
      </c>
    </row>
    <row r="49" spans="1:20" s="244" customFormat="1" ht="12" customHeight="1" thickBot="1" x14ac:dyDescent="0.25">
      <c r="A49" s="233">
        <v>337</v>
      </c>
      <c r="B49" s="234" t="s">
        <v>120</v>
      </c>
      <c r="C49" s="235">
        <v>218</v>
      </c>
      <c r="D49" s="236">
        <v>41143</v>
      </c>
      <c r="E49" s="237">
        <v>900</v>
      </c>
      <c r="F49" s="238">
        <v>630</v>
      </c>
      <c r="G49" s="239">
        <f t="shared" si="78"/>
        <v>567</v>
      </c>
      <c r="H49" s="240">
        <f t="shared" si="79"/>
        <v>113.4</v>
      </c>
      <c r="I49" s="240">
        <f t="shared" si="80"/>
        <v>113.4</v>
      </c>
      <c r="J49" s="240">
        <f t="shared" si="81"/>
        <v>113.4</v>
      </c>
      <c r="K49" s="240">
        <f t="shared" si="82"/>
        <v>113.4</v>
      </c>
      <c r="L49" s="241">
        <f t="shared" si="83"/>
        <v>9.4499999999999993</v>
      </c>
      <c r="M49" s="241">
        <f t="shared" si="84"/>
        <v>9.4499999999999993</v>
      </c>
      <c r="N49" s="241">
        <f t="shared" si="85"/>
        <v>9.4499999999999993</v>
      </c>
      <c r="O49" s="241">
        <f t="shared" si="86"/>
        <v>9.4499999999999993</v>
      </c>
      <c r="P49" s="241">
        <f t="shared" si="87"/>
        <v>9.4499999999999993</v>
      </c>
      <c r="Q49" s="241">
        <f t="shared" si="88"/>
        <v>9.4499999999999993</v>
      </c>
      <c r="R49" s="241">
        <f t="shared" si="89"/>
        <v>9.4499999999999993</v>
      </c>
      <c r="S49" s="242">
        <f t="shared" si="90"/>
        <v>66.150000000000006</v>
      </c>
      <c r="T49" s="243">
        <f t="shared" si="91"/>
        <v>1.6666666666666666E-2</v>
      </c>
    </row>
    <row r="50" spans="1:20" customFormat="1" ht="13.5" thickBot="1" x14ac:dyDescent="0.25">
      <c r="A50" s="105"/>
      <c r="B50" s="106"/>
      <c r="C50" s="106"/>
      <c r="D50" s="128"/>
      <c r="E50" s="130" t="s">
        <v>166</v>
      </c>
      <c r="F50" s="204">
        <f t="shared" ref="F50:R50" si="92">SUM(F39:F49)</f>
        <v>7706.844000000001</v>
      </c>
      <c r="G50" s="204">
        <f t="shared" si="92"/>
        <v>6936.1596000000009</v>
      </c>
      <c r="H50" s="127">
        <f t="shared" si="92"/>
        <v>1387.2319200000002</v>
      </c>
      <c r="I50" s="127">
        <f t="shared" si="92"/>
        <v>1387.2319200000002</v>
      </c>
      <c r="J50" s="127">
        <f t="shared" si="92"/>
        <v>1387.2319200000002</v>
      </c>
      <c r="K50" s="127">
        <f t="shared" si="92"/>
        <v>1387.2319200000002</v>
      </c>
      <c r="L50" s="118">
        <f t="shared" si="92"/>
        <v>115.60266</v>
      </c>
      <c r="M50" s="118">
        <f t="shared" si="92"/>
        <v>115.60266</v>
      </c>
      <c r="N50" s="118">
        <f t="shared" si="92"/>
        <v>115.60266</v>
      </c>
      <c r="O50" s="118">
        <f t="shared" si="92"/>
        <v>115.60266</v>
      </c>
      <c r="P50" s="118">
        <f t="shared" si="92"/>
        <v>115.60266</v>
      </c>
      <c r="Q50" s="118">
        <f t="shared" si="92"/>
        <v>115.60266</v>
      </c>
      <c r="R50" s="118">
        <f t="shared" si="92"/>
        <v>115.60266</v>
      </c>
      <c r="S50" s="86">
        <f>SUM(L50:R50)</f>
        <v>809.21861999999999</v>
      </c>
      <c r="T50" s="222"/>
    </row>
    <row r="51" spans="1:20" customFormat="1" x14ac:dyDescent="0.2">
      <c r="E51" s="86"/>
      <c r="F51" s="205"/>
      <c r="G51" s="142"/>
      <c r="H51" s="187"/>
      <c r="T51" s="222"/>
    </row>
    <row r="52" spans="1:20" customFormat="1" x14ac:dyDescent="0.2">
      <c r="A52" s="287" t="s">
        <v>165</v>
      </c>
      <c r="B52" s="287"/>
      <c r="C52" s="287"/>
      <c r="D52" s="287"/>
      <c r="E52" s="111">
        <v>33000</v>
      </c>
      <c r="F52" s="193"/>
      <c r="G52" s="186">
        <v>0.9</v>
      </c>
      <c r="H52" s="190">
        <v>6.6666666666666693E-2</v>
      </c>
      <c r="I52" s="190">
        <v>6.6666666666666693E-2</v>
      </c>
      <c r="J52" s="190">
        <v>6.6666666666666693E-2</v>
      </c>
      <c r="K52" s="210">
        <f>J52/12</f>
        <v>5.5555555555555575E-3</v>
      </c>
      <c r="L52" s="210">
        <f>T52</f>
        <v>5.8333333333333336E-3</v>
      </c>
      <c r="M52" s="210">
        <f t="shared" ref="M52:R52" si="93">U52</f>
        <v>0</v>
      </c>
      <c r="N52" s="210">
        <f t="shared" si="93"/>
        <v>0</v>
      </c>
      <c r="O52" s="210">
        <f t="shared" si="93"/>
        <v>0</v>
      </c>
      <c r="P52" s="210">
        <f t="shared" si="93"/>
        <v>0</v>
      </c>
      <c r="Q52" s="210">
        <f t="shared" si="93"/>
        <v>0</v>
      </c>
      <c r="R52" s="210">
        <f t="shared" si="93"/>
        <v>0</v>
      </c>
      <c r="T52" s="223">
        <f>7%/12</f>
        <v>5.8333333333333336E-3</v>
      </c>
    </row>
    <row r="53" spans="1:20" s="244" customFormat="1" x14ac:dyDescent="0.2">
      <c r="A53" s="233">
        <v>346</v>
      </c>
      <c r="B53" s="234" t="s">
        <v>134</v>
      </c>
      <c r="C53" s="235">
        <v>393256</v>
      </c>
      <c r="D53" s="236">
        <v>42032</v>
      </c>
      <c r="E53" s="248"/>
      <c r="F53" s="249">
        <v>36000</v>
      </c>
      <c r="G53" s="239">
        <f>F53*90%</f>
        <v>32400</v>
      </c>
      <c r="H53" s="240">
        <v>1584</v>
      </c>
      <c r="I53" s="251">
        <f>G53*7%</f>
        <v>2268</v>
      </c>
      <c r="J53" s="251">
        <f>G53*7%</f>
        <v>2268</v>
      </c>
      <c r="K53" s="251">
        <v>2160</v>
      </c>
      <c r="L53" s="241">
        <f>G53*T53</f>
        <v>189</v>
      </c>
      <c r="M53" s="241">
        <f>G53*T53</f>
        <v>189</v>
      </c>
      <c r="N53" s="241">
        <f>G53*T53</f>
        <v>189</v>
      </c>
      <c r="O53" s="241">
        <f>G53*T53</f>
        <v>189</v>
      </c>
      <c r="P53" s="241">
        <f>G53*T53</f>
        <v>189</v>
      </c>
      <c r="Q53" s="241">
        <f>G53*T53</f>
        <v>189</v>
      </c>
      <c r="R53" s="241">
        <f>G53*T53</f>
        <v>189</v>
      </c>
      <c r="S53" s="242">
        <f>SUM(L53:R53)</f>
        <v>1323</v>
      </c>
      <c r="T53" s="243">
        <f>T52</f>
        <v>5.8333333333333336E-3</v>
      </c>
    </row>
    <row r="54" spans="1:20" s="244" customFormat="1" x14ac:dyDescent="0.2">
      <c r="A54" s="233">
        <v>347</v>
      </c>
      <c r="B54" s="234" t="s">
        <v>135</v>
      </c>
      <c r="C54" s="235">
        <v>393257</v>
      </c>
      <c r="D54" s="236">
        <v>42032</v>
      </c>
      <c r="E54" s="248"/>
      <c r="F54" s="249">
        <v>36000</v>
      </c>
      <c r="G54" s="239">
        <f t="shared" ref="G54:G55" si="94">F54*90%</f>
        <v>32400</v>
      </c>
      <c r="H54" s="240">
        <v>1584</v>
      </c>
      <c r="I54" s="251">
        <f t="shared" ref="I54:I55" si="95">G54*7%</f>
        <v>2268</v>
      </c>
      <c r="J54" s="251">
        <f t="shared" ref="J54:J55" si="96">G54*7%</f>
        <v>2268</v>
      </c>
      <c r="K54" s="251">
        <v>2160</v>
      </c>
      <c r="L54" s="241">
        <f>G54*T54</f>
        <v>189</v>
      </c>
      <c r="M54" s="241">
        <f t="shared" ref="M54:M55" si="97">G54*T54</f>
        <v>189</v>
      </c>
      <c r="N54" s="241">
        <f t="shared" ref="N54:N55" si="98">G54*T54</f>
        <v>189</v>
      </c>
      <c r="O54" s="241">
        <f t="shared" ref="O54:O55" si="99">G54*T54</f>
        <v>189</v>
      </c>
      <c r="P54" s="241">
        <f t="shared" ref="P54:P55" si="100">G54*T54</f>
        <v>189</v>
      </c>
      <c r="Q54" s="241">
        <f t="shared" ref="Q54:Q55" si="101">G54*T54</f>
        <v>189</v>
      </c>
      <c r="R54" s="241">
        <f t="shared" ref="R54:R55" si="102">G54*T54</f>
        <v>189</v>
      </c>
      <c r="S54" s="242">
        <f t="shared" ref="S54:S55" si="103">SUM(L54:R54)</f>
        <v>1323</v>
      </c>
      <c r="T54" s="243">
        <f>T52</f>
        <v>5.8333333333333336E-3</v>
      </c>
    </row>
    <row r="55" spans="1:20" s="244" customFormat="1" ht="13.5" thickBot="1" x14ac:dyDescent="0.25">
      <c r="A55" s="233">
        <v>348</v>
      </c>
      <c r="B55" s="234" t="s">
        <v>136</v>
      </c>
      <c r="C55" s="235">
        <v>393258</v>
      </c>
      <c r="D55" s="236">
        <v>42032</v>
      </c>
      <c r="E55" s="248"/>
      <c r="F55" s="249">
        <v>36000</v>
      </c>
      <c r="G55" s="239">
        <f t="shared" si="94"/>
        <v>32400</v>
      </c>
      <c r="H55" s="240">
        <v>1584</v>
      </c>
      <c r="I55" s="251">
        <f t="shared" si="95"/>
        <v>2268</v>
      </c>
      <c r="J55" s="251">
        <f t="shared" si="96"/>
        <v>2268</v>
      </c>
      <c r="K55" s="251">
        <v>2160</v>
      </c>
      <c r="L55" s="241">
        <f>G55*T55</f>
        <v>189</v>
      </c>
      <c r="M55" s="241">
        <f t="shared" si="97"/>
        <v>189</v>
      </c>
      <c r="N55" s="241">
        <f t="shared" si="98"/>
        <v>189</v>
      </c>
      <c r="O55" s="241">
        <f t="shared" si="99"/>
        <v>189</v>
      </c>
      <c r="P55" s="241">
        <f t="shared" si="100"/>
        <v>189</v>
      </c>
      <c r="Q55" s="241">
        <f t="shared" si="101"/>
        <v>189</v>
      </c>
      <c r="R55" s="241">
        <f t="shared" si="102"/>
        <v>189</v>
      </c>
      <c r="S55" s="242">
        <f t="shared" si="103"/>
        <v>1323</v>
      </c>
      <c r="T55" s="243">
        <f>T52</f>
        <v>5.8333333333333336E-3</v>
      </c>
    </row>
    <row r="56" spans="1:20" customFormat="1" ht="13.5" thickBot="1" x14ac:dyDescent="0.25">
      <c r="A56" s="28"/>
      <c r="B56" s="29"/>
      <c r="C56" s="30"/>
      <c r="D56" s="110"/>
      <c r="E56" s="130" t="s">
        <v>166</v>
      </c>
      <c r="F56" s="204">
        <f>SUM(F53:F55)</f>
        <v>108000</v>
      </c>
      <c r="G56" s="204">
        <f t="shared" ref="G56:R56" si="104">SUM(G53:G55)</f>
        <v>97200</v>
      </c>
      <c r="H56" s="127">
        <f t="shared" si="104"/>
        <v>4752</v>
      </c>
      <c r="I56" s="127">
        <f t="shared" si="104"/>
        <v>6804</v>
      </c>
      <c r="J56" s="127">
        <f t="shared" si="104"/>
        <v>6804</v>
      </c>
      <c r="K56" s="127">
        <f t="shared" si="104"/>
        <v>6480</v>
      </c>
      <c r="L56" s="127">
        <f t="shared" si="104"/>
        <v>567</v>
      </c>
      <c r="M56" s="127">
        <f t="shared" si="104"/>
        <v>567</v>
      </c>
      <c r="N56" s="127">
        <f t="shared" si="104"/>
        <v>567</v>
      </c>
      <c r="O56" s="127">
        <f t="shared" si="104"/>
        <v>567</v>
      </c>
      <c r="P56" s="127">
        <f t="shared" si="104"/>
        <v>567</v>
      </c>
      <c r="Q56" s="127">
        <f t="shared" si="104"/>
        <v>567</v>
      </c>
      <c r="R56" s="127">
        <f t="shared" si="104"/>
        <v>567</v>
      </c>
      <c r="S56" s="86">
        <f>SUM(L56:R56)</f>
        <v>3969</v>
      </c>
      <c r="T56" s="222"/>
    </row>
    <row r="57" spans="1:20" customFormat="1" x14ac:dyDescent="0.2">
      <c r="A57" s="87"/>
      <c r="B57" s="88"/>
      <c r="C57" s="89"/>
      <c r="D57" s="90"/>
      <c r="E57" s="132"/>
      <c r="F57" s="206"/>
      <c r="G57" s="132"/>
      <c r="H57" s="187"/>
      <c r="T57" s="222"/>
    </row>
    <row r="58" spans="1:20" customFormat="1" x14ac:dyDescent="0.2">
      <c r="A58" s="287" t="s">
        <v>168</v>
      </c>
      <c r="B58" s="287"/>
      <c r="C58" s="287"/>
      <c r="D58" s="287"/>
      <c r="E58" s="132"/>
      <c r="F58" s="206"/>
      <c r="G58" s="132"/>
      <c r="H58" s="187"/>
      <c r="T58" s="222"/>
    </row>
    <row r="59" spans="1:20" customFormat="1" ht="21" thickBot="1" x14ac:dyDescent="0.35">
      <c r="A59" s="2"/>
      <c r="B59" s="3"/>
      <c r="C59" s="3"/>
      <c r="E59" s="82"/>
      <c r="F59" s="208"/>
      <c r="G59" s="143"/>
      <c r="H59" s="187"/>
      <c r="T59" s="222"/>
    </row>
    <row r="60" spans="1:20" customFormat="1" ht="21" thickBot="1" x14ac:dyDescent="0.35">
      <c r="A60" s="2"/>
      <c r="B60" s="3"/>
      <c r="C60" s="3"/>
      <c r="E60" s="131" t="s">
        <v>167</v>
      </c>
      <c r="F60" s="145">
        <f>F56+F50+F17+F8+F36</f>
        <v>121911.18</v>
      </c>
      <c r="G60" s="144"/>
      <c r="H60" s="144"/>
      <c r="I60" s="126"/>
      <c r="J60" s="126"/>
      <c r="K60" s="126"/>
      <c r="T60" s="222"/>
    </row>
    <row r="61" spans="1:20" ht="20.25" x14ac:dyDescent="0.3">
      <c r="A61" s="216"/>
      <c r="B61" s="217"/>
      <c r="C61" s="217"/>
      <c r="E61" s="218"/>
      <c r="F61" s="219"/>
      <c r="G61" s="219"/>
    </row>
    <row r="62" spans="1:20" ht="20.25" x14ac:dyDescent="0.3">
      <c r="A62" s="216"/>
      <c r="B62" s="217"/>
      <c r="C62" s="217"/>
      <c r="E62" s="218"/>
      <c r="F62" s="219"/>
      <c r="G62" s="219"/>
    </row>
    <row r="63" spans="1:20" ht="20.25" x14ac:dyDescent="0.3">
      <c r="A63" s="216"/>
      <c r="B63" s="217"/>
      <c r="C63" s="217"/>
      <c r="E63" s="218"/>
    </row>
    <row r="64" spans="1:20" s="215" customFormat="1" ht="20.25" x14ac:dyDescent="0.3">
      <c r="A64" s="216"/>
      <c r="B64" s="217"/>
      <c r="C64" s="217"/>
      <c r="D64" s="126"/>
      <c r="E64" s="218"/>
      <c r="F64" s="214"/>
      <c r="G64" s="214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225"/>
    </row>
    <row r="65" spans="1:20" s="215" customFormat="1" ht="20.25" x14ac:dyDescent="0.3">
      <c r="A65" s="216"/>
      <c r="B65" s="217"/>
      <c r="C65" s="217"/>
      <c r="D65" s="126"/>
      <c r="E65" s="218"/>
      <c r="F65" s="214"/>
      <c r="G65" s="214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225"/>
    </row>
    <row r="66" spans="1:20" s="215" customFormat="1" ht="20.25" x14ac:dyDescent="0.3">
      <c r="A66" s="216"/>
      <c r="B66" s="217"/>
      <c r="C66" s="217"/>
      <c r="D66" s="126"/>
      <c r="E66" s="218"/>
      <c r="F66" s="214"/>
      <c r="G66" s="214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225"/>
    </row>
    <row r="67" spans="1:20" s="215" customFormat="1" ht="20.25" x14ac:dyDescent="0.3">
      <c r="A67" s="216"/>
      <c r="B67" s="217"/>
      <c r="C67" s="217"/>
      <c r="D67" s="126"/>
      <c r="E67" s="218"/>
      <c r="F67" s="214"/>
      <c r="G67" s="214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225"/>
    </row>
    <row r="68" spans="1:20" s="215" customFormat="1" ht="20.25" x14ac:dyDescent="0.3">
      <c r="A68" s="216"/>
      <c r="B68" s="217"/>
      <c r="C68" s="217"/>
      <c r="D68" s="126"/>
      <c r="E68" s="218"/>
      <c r="F68" s="214"/>
      <c r="G68" s="214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225"/>
    </row>
    <row r="69" spans="1:20" s="215" customFormat="1" ht="20.25" x14ac:dyDescent="0.3">
      <c r="A69" s="216"/>
      <c r="B69" s="217"/>
      <c r="C69" s="217"/>
      <c r="D69" s="126"/>
      <c r="E69" s="218"/>
      <c r="F69" s="126"/>
      <c r="G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225"/>
    </row>
    <row r="70" spans="1:20" s="215" customFormat="1" ht="20.25" x14ac:dyDescent="0.3">
      <c r="A70" s="216"/>
      <c r="B70" s="217"/>
      <c r="C70" s="217"/>
      <c r="D70" s="126"/>
      <c r="E70" s="218"/>
      <c r="F70" s="126"/>
      <c r="G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225"/>
    </row>
    <row r="71" spans="1:20" s="215" customFormat="1" ht="20.25" x14ac:dyDescent="0.3">
      <c r="A71" s="216"/>
      <c r="B71" s="217"/>
      <c r="C71" s="217"/>
      <c r="D71" s="126"/>
      <c r="E71" s="218"/>
      <c r="F71" s="126"/>
      <c r="G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225"/>
    </row>
    <row r="72" spans="1:20" s="215" customFormat="1" ht="20.25" x14ac:dyDescent="0.3">
      <c r="A72" s="216"/>
      <c r="B72" s="217"/>
      <c r="C72" s="217"/>
      <c r="D72" s="126"/>
      <c r="E72" s="218"/>
      <c r="F72" s="126"/>
      <c r="G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225"/>
    </row>
    <row r="73" spans="1:20" s="215" customFormat="1" ht="20.25" x14ac:dyDescent="0.3">
      <c r="A73" s="216"/>
      <c r="B73" s="217"/>
      <c r="C73" s="217"/>
      <c r="D73" s="126"/>
      <c r="E73" s="218"/>
      <c r="F73" s="126"/>
      <c r="G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225"/>
    </row>
    <row r="74" spans="1:20" s="215" customFormat="1" ht="20.25" x14ac:dyDescent="0.3">
      <c r="A74" s="216"/>
      <c r="B74" s="217"/>
      <c r="C74" s="217"/>
      <c r="D74" s="126"/>
      <c r="E74" s="218"/>
      <c r="F74" s="126"/>
      <c r="G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225"/>
    </row>
    <row r="75" spans="1:20" s="215" customFormat="1" ht="20.25" x14ac:dyDescent="0.3">
      <c r="A75" s="216"/>
      <c r="B75" s="217"/>
      <c r="C75" s="217"/>
      <c r="D75" s="126"/>
      <c r="E75" s="218"/>
      <c r="F75" s="126"/>
      <c r="G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225"/>
    </row>
    <row r="76" spans="1:20" s="215" customFormat="1" ht="20.25" x14ac:dyDescent="0.3">
      <c r="A76" s="216"/>
      <c r="B76" s="217"/>
      <c r="C76" s="217"/>
      <c r="D76" s="126"/>
      <c r="E76" s="218"/>
      <c r="F76" s="126"/>
      <c r="G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225"/>
    </row>
    <row r="77" spans="1:20" s="215" customFormat="1" ht="20.25" x14ac:dyDescent="0.3">
      <c r="A77" s="216"/>
      <c r="B77" s="217"/>
      <c r="C77" s="217"/>
      <c r="D77" s="126"/>
      <c r="E77" s="218"/>
      <c r="F77" s="126"/>
      <c r="G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225"/>
    </row>
    <row r="78" spans="1:20" s="215" customFormat="1" ht="20.25" x14ac:dyDescent="0.3">
      <c r="A78" s="216"/>
      <c r="B78" s="217"/>
      <c r="C78" s="217"/>
      <c r="D78" s="126"/>
      <c r="E78" s="218"/>
      <c r="F78" s="126"/>
      <c r="G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225"/>
    </row>
    <row r="79" spans="1:20" s="215" customFormat="1" ht="20.25" x14ac:dyDescent="0.3">
      <c r="A79" s="216"/>
      <c r="B79" s="217"/>
      <c r="C79" s="217"/>
      <c r="D79" s="126"/>
      <c r="E79" s="218"/>
      <c r="F79" s="126"/>
      <c r="G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225"/>
    </row>
    <row r="80" spans="1:20" s="215" customFormat="1" ht="20.25" x14ac:dyDescent="0.3">
      <c r="A80" s="216"/>
      <c r="B80" s="217"/>
      <c r="C80" s="217"/>
      <c r="D80" s="126"/>
      <c r="E80" s="218"/>
      <c r="F80" s="126"/>
      <c r="G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225"/>
    </row>
    <row r="81" spans="1:20" s="215" customFormat="1" ht="20.25" x14ac:dyDescent="0.3">
      <c r="A81" s="216"/>
      <c r="B81" s="217"/>
      <c r="C81" s="217"/>
      <c r="D81" s="126"/>
      <c r="E81" s="218"/>
      <c r="F81" s="126"/>
      <c r="G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225"/>
    </row>
    <row r="82" spans="1:20" s="215" customFormat="1" ht="20.25" x14ac:dyDescent="0.3">
      <c r="A82" s="216"/>
      <c r="B82" s="217"/>
      <c r="C82" s="217"/>
      <c r="D82" s="126"/>
      <c r="E82" s="218"/>
      <c r="F82" s="126"/>
      <c r="G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225"/>
    </row>
    <row r="83" spans="1:20" s="215" customFormat="1" ht="20.25" x14ac:dyDescent="0.3">
      <c r="A83" s="216"/>
      <c r="B83" s="217"/>
      <c r="C83" s="217"/>
      <c r="D83" s="126"/>
      <c r="E83" s="218"/>
      <c r="F83" s="126"/>
      <c r="G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225"/>
    </row>
    <row r="84" spans="1:20" s="215" customFormat="1" ht="20.25" x14ac:dyDescent="0.3">
      <c r="A84" s="216"/>
      <c r="B84" s="217"/>
      <c r="C84" s="217"/>
      <c r="D84" s="126"/>
      <c r="E84" s="218"/>
      <c r="F84" s="126"/>
      <c r="G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225"/>
    </row>
    <row r="85" spans="1:20" s="215" customFormat="1" ht="20.25" x14ac:dyDescent="0.3">
      <c r="A85" s="216"/>
      <c r="B85" s="217"/>
      <c r="C85" s="217"/>
      <c r="D85" s="126"/>
      <c r="E85" s="218"/>
      <c r="F85" s="126"/>
      <c r="G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225"/>
    </row>
    <row r="86" spans="1:20" s="215" customFormat="1" ht="20.25" x14ac:dyDescent="0.3">
      <c r="A86" s="216"/>
      <c r="B86" s="217"/>
      <c r="C86" s="217"/>
      <c r="D86" s="126"/>
      <c r="E86" s="218"/>
      <c r="F86" s="126"/>
      <c r="G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225"/>
    </row>
    <row r="87" spans="1:20" s="215" customFormat="1" ht="20.25" x14ac:dyDescent="0.3">
      <c r="A87" s="216"/>
      <c r="B87" s="217"/>
      <c r="C87" s="217"/>
      <c r="D87" s="126"/>
      <c r="E87" s="218"/>
      <c r="F87" s="126"/>
      <c r="G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225"/>
    </row>
    <row r="88" spans="1:20" s="215" customFormat="1" ht="20.25" x14ac:dyDescent="0.3">
      <c r="A88" s="216"/>
      <c r="B88" s="217"/>
      <c r="C88" s="217"/>
      <c r="D88" s="126"/>
      <c r="E88" s="218"/>
      <c r="F88" s="126"/>
      <c r="G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225"/>
    </row>
    <row r="89" spans="1:20" s="215" customFormat="1" ht="20.25" x14ac:dyDescent="0.3">
      <c r="A89" s="216"/>
      <c r="B89" s="217"/>
      <c r="C89" s="217"/>
      <c r="D89" s="126"/>
      <c r="E89" s="218"/>
      <c r="F89" s="126"/>
      <c r="G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225"/>
    </row>
    <row r="90" spans="1:20" s="215" customFormat="1" ht="20.25" x14ac:dyDescent="0.3">
      <c r="A90" s="216"/>
      <c r="B90" s="217"/>
      <c r="C90" s="217"/>
      <c r="D90" s="126"/>
      <c r="E90" s="218"/>
      <c r="F90" s="126"/>
      <c r="G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225"/>
    </row>
    <row r="91" spans="1:20" s="215" customFormat="1" ht="20.25" x14ac:dyDescent="0.3">
      <c r="A91" s="216"/>
      <c r="B91" s="217"/>
      <c r="C91" s="217"/>
      <c r="D91" s="126"/>
      <c r="E91" s="218"/>
      <c r="F91" s="126"/>
      <c r="G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225"/>
    </row>
    <row r="92" spans="1:20" s="215" customFormat="1" ht="20.25" x14ac:dyDescent="0.3">
      <c r="A92" s="216"/>
      <c r="B92" s="217"/>
      <c r="C92" s="217"/>
      <c r="D92" s="126"/>
      <c r="E92" s="218"/>
      <c r="F92" s="126"/>
      <c r="G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225"/>
    </row>
    <row r="93" spans="1:20" s="215" customFormat="1" ht="20.25" x14ac:dyDescent="0.3">
      <c r="A93" s="216"/>
      <c r="B93" s="217"/>
      <c r="C93" s="217"/>
      <c r="D93" s="126"/>
      <c r="E93" s="218"/>
      <c r="F93" s="126"/>
      <c r="G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225"/>
    </row>
    <row r="94" spans="1:20" s="215" customFormat="1" ht="20.25" x14ac:dyDescent="0.3">
      <c r="A94" s="216"/>
      <c r="B94" s="217"/>
      <c r="C94" s="217"/>
      <c r="D94" s="126"/>
      <c r="E94" s="218"/>
      <c r="F94" s="126"/>
      <c r="G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225"/>
    </row>
    <row r="95" spans="1:20" s="215" customFormat="1" ht="20.25" x14ac:dyDescent="0.3">
      <c r="A95" s="216"/>
      <c r="B95" s="217"/>
      <c r="C95" s="217"/>
      <c r="D95" s="126"/>
      <c r="E95" s="218"/>
      <c r="F95" s="126"/>
      <c r="G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225"/>
    </row>
    <row r="96" spans="1:20" s="215" customFormat="1" ht="20.25" x14ac:dyDescent="0.3">
      <c r="A96" s="216"/>
      <c r="B96" s="217"/>
      <c r="C96" s="217"/>
      <c r="D96" s="126"/>
      <c r="E96" s="218"/>
      <c r="F96" s="126"/>
      <c r="G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225"/>
    </row>
    <row r="97" spans="1:20" s="215" customFormat="1" ht="20.25" x14ac:dyDescent="0.3">
      <c r="A97" s="216"/>
      <c r="B97" s="217"/>
      <c r="C97" s="217"/>
      <c r="D97" s="126"/>
      <c r="E97" s="218"/>
      <c r="F97" s="126"/>
      <c r="G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225"/>
    </row>
    <row r="98" spans="1:20" s="215" customFormat="1" ht="20.25" x14ac:dyDescent="0.3">
      <c r="A98" s="216"/>
      <c r="B98" s="217"/>
      <c r="C98" s="217"/>
      <c r="D98" s="126"/>
      <c r="E98" s="218"/>
      <c r="F98" s="126"/>
      <c r="G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225"/>
    </row>
    <row r="99" spans="1:20" s="215" customFormat="1" ht="20.25" x14ac:dyDescent="0.3">
      <c r="A99" s="216"/>
      <c r="B99" s="217"/>
      <c r="C99" s="217"/>
      <c r="D99" s="126"/>
      <c r="E99" s="218"/>
      <c r="F99" s="126"/>
      <c r="G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225"/>
    </row>
    <row r="100" spans="1:20" s="215" customFormat="1" ht="20.25" x14ac:dyDescent="0.3">
      <c r="A100" s="216"/>
      <c r="B100" s="217"/>
      <c r="C100" s="217"/>
      <c r="D100" s="126"/>
      <c r="E100" s="218"/>
      <c r="F100" s="126"/>
      <c r="G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225"/>
    </row>
    <row r="101" spans="1:20" s="215" customFormat="1" ht="20.25" x14ac:dyDescent="0.3">
      <c r="A101" s="216"/>
      <c r="B101" s="217"/>
      <c r="C101" s="217"/>
      <c r="D101" s="126"/>
      <c r="E101" s="218"/>
      <c r="F101" s="126"/>
      <c r="G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225"/>
    </row>
    <row r="102" spans="1:20" s="215" customFormat="1" ht="20.25" x14ac:dyDescent="0.3">
      <c r="A102" s="216"/>
      <c r="B102" s="217"/>
      <c r="C102" s="217"/>
      <c r="D102" s="126"/>
      <c r="E102" s="218"/>
      <c r="F102" s="126"/>
      <c r="G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225"/>
    </row>
    <row r="103" spans="1:20" s="215" customFormat="1" ht="20.25" x14ac:dyDescent="0.3">
      <c r="A103" s="216"/>
      <c r="B103" s="217"/>
      <c r="C103" s="217"/>
      <c r="D103" s="126"/>
      <c r="E103" s="218"/>
      <c r="F103" s="126"/>
      <c r="G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225"/>
    </row>
    <row r="104" spans="1:20" s="215" customFormat="1" ht="20.25" x14ac:dyDescent="0.3">
      <c r="A104" s="216"/>
      <c r="B104" s="217"/>
      <c r="C104" s="217"/>
      <c r="D104" s="126"/>
      <c r="E104" s="218"/>
      <c r="F104" s="126"/>
      <c r="G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225"/>
    </row>
    <row r="105" spans="1:20" s="215" customFormat="1" ht="20.25" x14ac:dyDescent="0.3">
      <c r="A105" s="216"/>
      <c r="B105" s="217"/>
      <c r="C105" s="217"/>
      <c r="D105" s="126"/>
      <c r="E105" s="218"/>
      <c r="F105" s="126"/>
      <c r="G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225"/>
    </row>
    <row r="106" spans="1:20" s="215" customFormat="1" ht="20.25" x14ac:dyDescent="0.3">
      <c r="A106" s="216"/>
      <c r="B106" s="217"/>
      <c r="C106" s="217"/>
      <c r="D106" s="126"/>
      <c r="E106" s="218"/>
      <c r="F106" s="126"/>
      <c r="G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225"/>
    </row>
    <row r="107" spans="1:20" s="215" customFormat="1" ht="20.25" x14ac:dyDescent="0.3">
      <c r="A107" s="216"/>
      <c r="B107" s="217"/>
      <c r="C107" s="217"/>
      <c r="D107" s="126"/>
      <c r="E107" s="218"/>
      <c r="F107" s="126"/>
      <c r="G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225"/>
    </row>
    <row r="108" spans="1:20" s="215" customFormat="1" ht="20.25" x14ac:dyDescent="0.3">
      <c r="A108" s="216"/>
      <c r="B108" s="217"/>
      <c r="C108" s="217"/>
      <c r="D108" s="126"/>
      <c r="E108" s="218"/>
      <c r="F108" s="126"/>
      <c r="G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225"/>
    </row>
    <row r="109" spans="1:20" s="215" customFormat="1" ht="20.25" x14ac:dyDescent="0.3">
      <c r="A109" s="216"/>
      <c r="B109" s="217"/>
      <c r="C109" s="217"/>
      <c r="D109" s="126"/>
      <c r="E109" s="218"/>
      <c r="F109" s="126"/>
      <c r="G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225"/>
    </row>
    <row r="110" spans="1:20" s="215" customFormat="1" ht="20.25" x14ac:dyDescent="0.3">
      <c r="A110" s="216"/>
      <c r="B110" s="217"/>
      <c r="C110" s="217"/>
      <c r="D110" s="126"/>
      <c r="E110" s="218"/>
      <c r="F110" s="126"/>
      <c r="G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225"/>
    </row>
    <row r="111" spans="1:20" s="215" customFormat="1" ht="20.25" x14ac:dyDescent="0.3">
      <c r="A111" s="216"/>
      <c r="B111" s="217"/>
      <c r="C111" s="217"/>
      <c r="D111" s="126"/>
      <c r="E111" s="218"/>
      <c r="F111" s="126"/>
      <c r="G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225"/>
    </row>
    <row r="112" spans="1:20" s="215" customFormat="1" ht="20.25" x14ac:dyDescent="0.3">
      <c r="A112" s="216"/>
      <c r="B112" s="217"/>
      <c r="C112" s="217"/>
      <c r="D112" s="126"/>
      <c r="E112" s="218"/>
      <c r="F112" s="126"/>
      <c r="G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225"/>
    </row>
    <row r="113" spans="1:20" s="215" customFormat="1" ht="20.25" x14ac:dyDescent="0.3">
      <c r="A113" s="216"/>
      <c r="B113" s="217"/>
      <c r="C113" s="217"/>
      <c r="D113" s="126"/>
      <c r="E113" s="218"/>
      <c r="F113" s="126"/>
      <c r="G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225"/>
    </row>
    <row r="114" spans="1:20" s="215" customFormat="1" ht="20.25" x14ac:dyDescent="0.3">
      <c r="A114" s="216"/>
      <c r="B114" s="217"/>
      <c r="C114" s="217"/>
      <c r="D114" s="126"/>
      <c r="E114" s="218"/>
      <c r="F114" s="126"/>
      <c r="G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225"/>
    </row>
    <row r="115" spans="1:20" s="215" customFormat="1" ht="20.25" x14ac:dyDescent="0.3">
      <c r="A115" s="216"/>
      <c r="B115" s="217"/>
      <c r="C115" s="217"/>
      <c r="D115" s="126"/>
      <c r="E115" s="218"/>
      <c r="F115" s="126"/>
      <c r="G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225"/>
    </row>
    <row r="116" spans="1:20" s="215" customFormat="1" ht="20.25" x14ac:dyDescent="0.3">
      <c r="A116" s="216"/>
      <c r="B116" s="217"/>
      <c r="C116" s="217"/>
      <c r="D116" s="126"/>
      <c r="E116" s="218"/>
      <c r="F116" s="126"/>
      <c r="G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225"/>
    </row>
    <row r="117" spans="1:20" s="215" customFormat="1" ht="20.25" x14ac:dyDescent="0.3">
      <c r="A117" s="216"/>
      <c r="B117" s="217"/>
      <c r="C117" s="217"/>
      <c r="D117" s="126"/>
      <c r="E117" s="218"/>
      <c r="F117" s="126"/>
      <c r="G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225"/>
    </row>
    <row r="118" spans="1:20" s="215" customFormat="1" ht="20.25" x14ac:dyDescent="0.3">
      <c r="A118" s="216"/>
      <c r="B118" s="217"/>
      <c r="C118" s="217"/>
      <c r="D118" s="126"/>
      <c r="E118" s="218"/>
      <c r="F118" s="126"/>
      <c r="G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225"/>
    </row>
    <row r="119" spans="1:20" s="215" customFormat="1" ht="20.25" x14ac:dyDescent="0.3">
      <c r="A119" s="216"/>
      <c r="B119" s="217"/>
      <c r="C119" s="217"/>
      <c r="D119" s="126"/>
      <c r="E119" s="218"/>
      <c r="F119" s="126"/>
      <c r="G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225"/>
    </row>
    <row r="120" spans="1:20" s="215" customFormat="1" ht="20.25" x14ac:dyDescent="0.3">
      <c r="A120" s="216"/>
      <c r="B120" s="217"/>
      <c r="C120" s="217"/>
      <c r="D120" s="126"/>
      <c r="E120" s="218"/>
      <c r="F120" s="126"/>
      <c r="G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225"/>
    </row>
    <row r="121" spans="1:20" s="215" customFormat="1" ht="20.25" x14ac:dyDescent="0.3">
      <c r="A121" s="216"/>
      <c r="B121" s="217"/>
      <c r="C121" s="217"/>
      <c r="D121" s="126"/>
      <c r="E121" s="218"/>
      <c r="F121" s="126"/>
      <c r="G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225"/>
    </row>
    <row r="122" spans="1:20" s="215" customFormat="1" ht="20.25" x14ac:dyDescent="0.3">
      <c r="A122" s="216"/>
      <c r="B122" s="217"/>
      <c r="C122" s="217"/>
      <c r="D122" s="126"/>
      <c r="E122" s="218"/>
      <c r="F122" s="126"/>
      <c r="G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225"/>
    </row>
    <row r="123" spans="1:20" s="215" customFormat="1" ht="20.25" x14ac:dyDescent="0.3">
      <c r="A123" s="216"/>
      <c r="B123" s="217"/>
      <c r="C123" s="217"/>
      <c r="D123" s="126"/>
      <c r="E123" s="218"/>
      <c r="F123" s="126"/>
      <c r="G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225"/>
    </row>
    <row r="124" spans="1:20" s="215" customFormat="1" ht="20.25" x14ac:dyDescent="0.3">
      <c r="A124" s="216"/>
      <c r="B124" s="217"/>
      <c r="C124" s="217"/>
      <c r="D124" s="126"/>
      <c r="E124" s="218"/>
      <c r="F124" s="126"/>
      <c r="G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225"/>
    </row>
    <row r="125" spans="1:20" s="215" customFormat="1" ht="20.25" x14ac:dyDescent="0.3">
      <c r="A125" s="216"/>
      <c r="B125" s="217"/>
      <c r="C125" s="217"/>
      <c r="D125" s="126"/>
      <c r="E125" s="218"/>
      <c r="F125" s="126"/>
      <c r="G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225"/>
    </row>
    <row r="126" spans="1:20" s="215" customFormat="1" ht="20.25" x14ac:dyDescent="0.3">
      <c r="A126" s="216"/>
      <c r="B126" s="217"/>
      <c r="C126" s="217"/>
      <c r="D126" s="126"/>
      <c r="E126" s="218"/>
      <c r="F126" s="126"/>
      <c r="G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225"/>
    </row>
    <row r="127" spans="1:20" s="215" customFormat="1" ht="20.25" x14ac:dyDescent="0.3">
      <c r="A127" s="216"/>
      <c r="B127" s="217"/>
      <c r="C127" s="217"/>
      <c r="D127" s="126"/>
      <c r="E127" s="218"/>
      <c r="F127" s="126"/>
      <c r="G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225"/>
    </row>
    <row r="128" spans="1:20" s="215" customFormat="1" ht="20.25" x14ac:dyDescent="0.3">
      <c r="A128" s="216"/>
      <c r="B128" s="217"/>
      <c r="C128" s="217"/>
      <c r="D128" s="126"/>
      <c r="E128" s="218"/>
      <c r="F128" s="126"/>
      <c r="G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225"/>
    </row>
    <row r="129" spans="1:20" s="215" customFormat="1" ht="20.25" x14ac:dyDescent="0.3">
      <c r="A129" s="216"/>
      <c r="B129" s="217"/>
      <c r="C129" s="217"/>
      <c r="D129" s="126"/>
      <c r="E129" s="218"/>
      <c r="F129" s="126"/>
      <c r="G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225"/>
    </row>
    <row r="130" spans="1:20" s="215" customFormat="1" ht="20.25" x14ac:dyDescent="0.3">
      <c r="A130" s="216"/>
      <c r="B130" s="217"/>
      <c r="C130" s="217"/>
      <c r="D130" s="126"/>
      <c r="E130" s="218"/>
      <c r="F130" s="126"/>
      <c r="G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225"/>
    </row>
    <row r="131" spans="1:20" s="215" customFormat="1" ht="20.25" x14ac:dyDescent="0.3">
      <c r="A131" s="216"/>
      <c r="B131" s="217"/>
      <c r="C131" s="217"/>
      <c r="D131" s="126"/>
      <c r="E131" s="218"/>
      <c r="F131" s="126"/>
      <c r="G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225"/>
    </row>
    <row r="132" spans="1:20" s="215" customFormat="1" ht="20.25" x14ac:dyDescent="0.3">
      <c r="A132" s="216"/>
      <c r="B132" s="217"/>
      <c r="C132" s="217"/>
      <c r="D132" s="126"/>
      <c r="E132" s="218"/>
      <c r="F132" s="126"/>
      <c r="G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225"/>
    </row>
    <row r="133" spans="1:20" s="215" customFormat="1" ht="20.25" x14ac:dyDescent="0.3">
      <c r="A133" s="216"/>
      <c r="B133" s="217"/>
      <c r="C133" s="217"/>
      <c r="D133" s="126"/>
      <c r="E133" s="218"/>
      <c r="F133" s="126"/>
      <c r="G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225"/>
    </row>
    <row r="134" spans="1:20" s="215" customFormat="1" ht="20.25" x14ac:dyDescent="0.3">
      <c r="A134" s="216"/>
      <c r="B134" s="217"/>
      <c r="C134" s="217"/>
      <c r="D134" s="126"/>
      <c r="E134" s="218"/>
      <c r="F134" s="126"/>
      <c r="G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225"/>
    </row>
    <row r="135" spans="1:20" s="215" customFormat="1" ht="20.25" x14ac:dyDescent="0.3">
      <c r="A135" s="216"/>
      <c r="B135" s="217"/>
      <c r="C135" s="217"/>
      <c r="D135" s="126"/>
      <c r="E135" s="218"/>
      <c r="F135" s="126"/>
      <c r="G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225"/>
    </row>
    <row r="136" spans="1:20" s="215" customFormat="1" ht="20.25" x14ac:dyDescent="0.3">
      <c r="A136" s="216"/>
      <c r="B136" s="217"/>
      <c r="C136" s="217"/>
      <c r="D136" s="126"/>
      <c r="E136" s="218"/>
      <c r="F136" s="126"/>
      <c r="G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225"/>
    </row>
    <row r="137" spans="1:20" s="215" customFormat="1" ht="20.25" x14ac:dyDescent="0.3">
      <c r="A137" s="216"/>
      <c r="B137" s="217"/>
      <c r="C137" s="217"/>
      <c r="D137" s="126"/>
      <c r="E137" s="218"/>
      <c r="F137" s="126"/>
      <c r="G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225"/>
    </row>
    <row r="138" spans="1:20" s="215" customFormat="1" ht="20.25" x14ac:dyDescent="0.3">
      <c r="A138" s="216"/>
      <c r="B138" s="217"/>
      <c r="C138" s="217"/>
      <c r="D138" s="126"/>
      <c r="E138" s="218"/>
      <c r="F138" s="126"/>
      <c r="G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225"/>
    </row>
    <row r="139" spans="1:20" s="215" customFormat="1" ht="20.25" x14ac:dyDescent="0.3">
      <c r="A139" s="216"/>
      <c r="B139" s="217"/>
      <c r="C139" s="217"/>
      <c r="D139" s="126"/>
      <c r="E139" s="218"/>
      <c r="F139" s="126"/>
      <c r="G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225"/>
    </row>
    <row r="140" spans="1:20" s="215" customFormat="1" ht="20.25" x14ac:dyDescent="0.3">
      <c r="A140" s="216"/>
      <c r="B140" s="217"/>
      <c r="C140" s="217"/>
      <c r="D140" s="126"/>
      <c r="E140" s="218"/>
      <c r="F140" s="126"/>
      <c r="G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225"/>
    </row>
    <row r="141" spans="1:20" s="215" customFormat="1" ht="20.25" x14ac:dyDescent="0.3">
      <c r="A141" s="216"/>
      <c r="B141" s="217"/>
      <c r="C141" s="217"/>
      <c r="D141" s="126"/>
      <c r="E141" s="218"/>
      <c r="F141" s="126"/>
      <c r="G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225"/>
    </row>
    <row r="142" spans="1:20" s="215" customFormat="1" ht="20.25" x14ac:dyDescent="0.3">
      <c r="A142" s="216"/>
      <c r="B142" s="217"/>
      <c r="C142" s="217"/>
      <c r="D142" s="126"/>
      <c r="E142" s="218"/>
      <c r="F142" s="126"/>
      <c r="G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225"/>
    </row>
    <row r="143" spans="1:20" s="215" customFormat="1" ht="20.25" x14ac:dyDescent="0.3">
      <c r="A143" s="216"/>
      <c r="B143" s="217"/>
      <c r="C143" s="217"/>
      <c r="D143" s="126"/>
      <c r="E143" s="218"/>
      <c r="F143" s="126"/>
      <c r="G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225"/>
    </row>
    <row r="144" spans="1:20" s="215" customFormat="1" ht="20.25" x14ac:dyDescent="0.3">
      <c r="A144" s="216"/>
      <c r="B144" s="217"/>
      <c r="C144" s="217"/>
      <c r="D144" s="126"/>
      <c r="E144" s="218"/>
      <c r="F144" s="126"/>
      <c r="G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225"/>
    </row>
    <row r="145" spans="1:20" s="215" customFormat="1" ht="20.25" x14ac:dyDescent="0.3">
      <c r="A145" s="216"/>
      <c r="B145" s="217"/>
      <c r="C145" s="217"/>
      <c r="D145" s="126"/>
      <c r="E145" s="218"/>
      <c r="F145" s="126"/>
      <c r="G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225"/>
    </row>
    <row r="146" spans="1:20" s="215" customFormat="1" ht="20.25" x14ac:dyDescent="0.3">
      <c r="A146" s="216"/>
      <c r="B146" s="217"/>
      <c r="C146" s="217"/>
      <c r="D146" s="126"/>
      <c r="E146" s="218"/>
      <c r="F146" s="126"/>
      <c r="G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225"/>
    </row>
    <row r="147" spans="1:20" s="215" customFormat="1" ht="20.25" x14ac:dyDescent="0.3">
      <c r="A147" s="216"/>
      <c r="B147" s="217"/>
      <c r="C147" s="217"/>
      <c r="D147" s="126"/>
      <c r="E147" s="218"/>
      <c r="F147" s="126"/>
      <c r="G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225"/>
    </row>
    <row r="148" spans="1:20" s="215" customFormat="1" ht="20.25" x14ac:dyDescent="0.3">
      <c r="A148" s="216"/>
      <c r="B148" s="217"/>
      <c r="C148" s="217"/>
      <c r="D148" s="126"/>
      <c r="E148" s="218"/>
      <c r="F148" s="126"/>
      <c r="G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225"/>
    </row>
    <row r="149" spans="1:20" s="215" customFormat="1" ht="20.25" x14ac:dyDescent="0.3">
      <c r="A149" s="216"/>
      <c r="B149" s="217"/>
      <c r="C149" s="217"/>
      <c r="D149" s="126"/>
      <c r="E149" s="218"/>
      <c r="F149" s="126"/>
      <c r="G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225"/>
    </row>
    <row r="150" spans="1:20" s="215" customFormat="1" ht="20.25" x14ac:dyDescent="0.3">
      <c r="A150" s="216"/>
      <c r="B150" s="217"/>
      <c r="C150" s="217"/>
      <c r="D150" s="126"/>
      <c r="E150" s="218"/>
      <c r="F150" s="126"/>
      <c r="G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225"/>
    </row>
    <row r="151" spans="1:20" s="215" customFormat="1" ht="20.25" x14ac:dyDescent="0.3">
      <c r="A151" s="216"/>
      <c r="B151" s="217"/>
      <c r="C151" s="217"/>
      <c r="D151" s="126"/>
      <c r="E151" s="218"/>
      <c r="F151" s="126"/>
      <c r="G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225"/>
    </row>
    <row r="152" spans="1:20" s="215" customFormat="1" ht="20.25" x14ac:dyDescent="0.3">
      <c r="A152" s="216"/>
      <c r="B152" s="217"/>
      <c r="C152" s="217"/>
      <c r="D152" s="126"/>
      <c r="E152" s="218"/>
      <c r="F152" s="126"/>
      <c r="G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225"/>
    </row>
    <row r="153" spans="1:20" s="215" customFormat="1" ht="20.25" x14ac:dyDescent="0.3">
      <c r="A153" s="216"/>
      <c r="B153" s="217"/>
      <c r="C153" s="217"/>
      <c r="D153" s="126"/>
      <c r="E153" s="218"/>
      <c r="F153" s="126"/>
      <c r="G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225"/>
    </row>
    <row r="154" spans="1:20" s="215" customFormat="1" ht="20.25" x14ac:dyDescent="0.3">
      <c r="A154" s="216"/>
      <c r="B154" s="217"/>
      <c r="C154" s="217"/>
      <c r="D154" s="126"/>
      <c r="E154" s="218"/>
      <c r="F154" s="126"/>
      <c r="G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225"/>
    </row>
    <row r="155" spans="1:20" s="215" customFormat="1" ht="20.25" x14ac:dyDescent="0.3">
      <c r="A155" s="216"/>
      <c r="B155" s="217"/>
      <c r="C155" s="217"/>
      <c r="D155" s="126"/>
      <c r="E155" s="218"/>
      <c r="F155" s="126"/>
      <c r="G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225"/>
    </row>
    <row r="156" spans="1:20" s="215" customFormat="1" ht="20.25" x14ac:dyDescent="0.3">
      <c r="A156" s="216"/>
      <c r="B156" s="217"/>
      <c r="C156" s="217"/>
      <c r="D156" s="126"/>
      <c r="E156" s="218"/>
      <c r="F156" s="126"/>
      <c r="G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225"/>
    </row>
    <row r="157" spans="1:20" s="215" customFormat="1" ht="20.25" x14ac:dyDescent="0.3">
      <c r="A157" s="216"/>
      <c r="B157" s="217"/>
      <c r="C157" s="217"/>
      <c r="D157" s="126"/>
      <c r="E157" s="218"/>
      <c r="F157" s="126"/>
      <c r="G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225"/>
    </row>
    <row r="158" spans="1:20" s="215" customFormat="1" ht="20.25" x14ac:dyDescent="0.3">
      <c r="A158" s="216"/>
      <c r="B158" s="217"/>
      <c r="C158" s="217"/>
      <c r="D158" s="126"/>
      <c r="E158" s="218"/>
      <c r="F158" s="126"/>
      <c r="G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225"/>
    </row>
    <row r="159" spans="1:20" s="215" customFormat="1" ht="20.25" x14ac:dyDescent="0.3">
      <c r="A159" s="216"/>
      <c r="B159" s="217"/>
      <c r="C159" s="217"/>
      <c r="D159" s="126"/>
      <c r="E159" s="218"/>
      <c r="F159" s="126"/>
      <c r="G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225"/>
    </row>
    <row r="160" spans="1:20" s="215" customFormat="1" ht="20.25" x14ac:dyDescent="0.3">
      <c r="A160" s="216"/>
      <c r="B160" s="217"/>
      <c r="C160" s="217"/>
      <c r="D160" s="126"/>
      <c r="E160" s="218"/>
      <c r="F160" s="126"/>
      <c r="G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225"/>
    </row>
    <row r="161" spans="1:20" s="215" customFormat="1" ht="20.25" x14ac:dyDescent="0.3">
      <c r="A161" s="216"/>
      <c r="B161" s="217"/>
      <c r="C161" s="217"/>
      <c r="D161" s="126"/>
      <c r="E161" s="218"/>
      <c r="F161" s="126"/>
      <c r="G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225"/>
    </row>
    <row r="162" spans="1:20" s="215" customFormat="1" ht="20.25" x14ac:dyDescent="0.3">
      <c r="A162" s="216"/>
      <c r="B162" s="217"/>
      <c r="C162" s="217"/>
      <c r="D162" s="126"/>
      <c r="E162" s="218"/>
      <c r="F162" s="126"/>
      <c r="G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225"/>
    </row>
    <row r="163" spans="1:20" s="215" customFormat="1" ht="20.25" x14ac:dyDescent="0.3">
      <c r="A163" s="216"/>
      <c r="B163" s="217"/>
      <c r="C163" s="217"/>
      <c r="D163" s="126"/>
      <c r="E163" s="218"/>
      <c r="F163" s="126"/>
      <c r="G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225"/>
    </row>
    <row r="164" spans="1:20" s="215" customFormat="1" ht="20.25" x14ac:dyDescent="0.3">
      <c r="A164" s="216"/>
      <c r="B164" s="217"/>
      <c r="C164" s="217"/>
      <c r="D164" s="126"/>
      <c r="E164" s="218"/>
      <c r="F164" s="126"/>
      <c r="G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225"/>
    </row>
    <row r="165" spans="1:20" s="215" customFormat="1" ht="20.25" x14ac:dyDescent="0.3">
      <c r="A165" s="216"/>
      <c r="B165" s="217"/>
      <c r="C165" s="217"/>
      <c r="D165" s="126"/>
      <c r="E165" s="218"/>
      <c r="F165" s="126"/>
      <c r="G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225"/>
    </row>
    <row r="166" spans="1:20" s="215" customFormat="1" ht="20.25" x14ac:dyDescent="0.3">
      <c r="A166" s="216"/>
      <c r="B166" s="217"/>
      <c r="C166" s="217"/>
      <c r="D166" s="126"/>
      <c r="E166" s="218"/>
      <c r="F166" s="126"/>
      <c r="G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225"/>
    </row>
    <row r="167" spans="1:20" s="215" customFormat="1" ht="20.25" x14ac:dyDescent="0.3">
      <c r="A167" s="216"/>
      <c r="B167" s="217"/>
      <c r="C167" s="217"/>
      <c r="D167" s="126"/>
      <c r="E167" s="218"/>
      <c r="F167" s="126"/>
      <c r="G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225"/>
    </row>
    <row r="168" spans="1:20" s="215" customFormat="1" ht="20.25" x14ac:dyDescent="0.3">
      <c r="A168" s="216"/>
      <c r="B168" s="217"/>
      <c r="C168" s="217"/>
      <c r="D168" s="126"/>
      <c r="E168" s="218"/>
      <c r="F168" s="126"/>
      <c r="G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225"/>
    </row>
    <row r="169" spans="1:20" s="215" customFormat="1" ht="20.25" x14ac:dyDescent="0.3">
      <c r="A169" s="216"/>
      <c r="B169" s="217"/>
      <c r="C169" s="217"/>
      <c r="D169" s="126"/>
      <c r="E169" s="218"/>
      <c r="F169" s="126"/>
      <c r="G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225"/>
    </row>
    <row r="170" spans="1:20" s="215" customFormat="1" ht="20.25" x14ac:dyDescent="0.3">
      <c r="A170" s="216"/>
      <c r="B170" s="217"/>
      <c r="C170" s="217"/>
      <c r="D170" s="126"/>
      <c r="E170" s="218"/>
      <c r="F170" s="126"/>
      <c r="G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225"/>
    </row>
    <row r="171" spans="1:20" s="215" customFormat="1" ht="20.25" x14ac:dyDescent="0.3">
      <c r="A171" s="216"/>
      <c r="B171" s="217"/>
      <c r="C171" s="217"/>
      <c r="D171" s="126"/>
      <c r="E171" s="218"/>
      <c r="F171" s="126"/>
      <c r="G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225"/>
    </row>
    <row r="172" spans="1:20" s="215" customFormat="1" ht="20.25" x14ac:dyDescent="0.3">
      <c r="A172" s="220"/>
      <c r="B172" s="217"/>
      <c r="C172" s="217"/>
      <c r="D172" s="126"/>
      <c r="E172" s="218"/>
      <c r="F172" s="126"/>
      <c r="G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225"/>
    </row>
    <row r="173" spans="1:20" s="215" customFormat="1" ht="20.25" x14ac:dyDescent="0.3">
      <c r="A173" s="220"/>
      <c r="B173" s="217"/>
      <c r="C173" s="217"/>
      <c r="D173" s="126"/>
      <c r="E173" s="218"/>
      <c r="F173" s="126"/>
      <c r="G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225"/>
    </row>
    <row r="174" spans="1:20" s="215" customFormat="1" ht="20.25" x14ac:dyDescent="0.3">
      <c r="A174" s="220"/>
      <c r="B174" s="217"/>
      <c r="C174" s="217"/>
      <c r="D174" s="126"/>
      <c r="E174" s="218"/>
      <c r="F174" s="126"/>
      <c r="G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225"/>
    </row>
    <row r="175" spans="1:20" s="215" customFormat="1" ht="20.25" x14ac:dyDescent="0.3">
      <c r="A175" s="220"/>
      <c r="B175" s="217"/>
      <c r="C175" s="217"/>
      <c r="D175" s="126"/>
      <c r="E175" s="218"/>
      <c r="F175" s="126"/>
      <c r="G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225"/>
    </row>
    <row r="176" spans="1:20" s="215" customFormat="1" ht="20.25" x14ac:dyDescent="0.3">
      <c r="A176" s="220"/>
      <c r="B176" s="217"/>
      <c r="C176" s="217"/>
      <c r="D176" s="126"/>
      <c r="E176" s="218"/>
      <c r="F176" s="126"/>
      <c r="G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225"/>
    </row>
    <row r="177" spans="1:20" s="215" customFormat="1" ht="20.25" x14ac:dyDescent="0.3">
      <c r="A177" s="220"/>
      <c r="B177" s="217"/>
      <c r="C177" s="217"/>
      <c r="D177" s="126"/>
      <c r="E177" s="218"/>
      <c r="F177" s="126"/>
      <c r="G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225"/>
    </row>
    <row r="178" spans="1:20" s="215" customFormat="1" ht="20.25" x14ac:dyDescent="0.3">
      <c r="A178" s="220"/>
      <c r="B178" s="217"/>
      <c r="C178" s="217"/>
      <c r="D178" s="126"/>
      <c r="E178" s="218"/>
      <c r="F178" s="126"/>
      <c r="G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225"/>
    </row>
    <row r="179" spans="1:20" s="215" customFormat="1" ht="20.25" x14ac:dyDescent="0.3">
      <c r="A179" s="220"/>
      <c r="B179" s="217"/>
      <c r="C179" s="217"/>
      <c r="D179" s="126"/>
      <c r="E179" s="218"/>
      <c r="F179" s="126"/>
      <c r="G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225"/>
    </row>
    <row r="180" spans="1:20" s="215" customFormat="1" ht="20.25" x14ac:dyDescent="0.3">
      <c r="A180" s="220"/>
      <c r="B180" s="217"/>
      <c r="C180" s="217"/>
      <c r="D180" s="126"/>
      <c r="E180" s="218"/>
      <c r="F180" s="126"/>
      <c r="G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225"/>
    </row>
    <row r="181" spans="1:20" s="215" customFormat="1" ht="20.25" x14ac:dyDescent="0.3">
      <c r="A181" s="220"/>
      <c r="B181" s="217"/>
      <c r="C181" s="217"/>
      <c r="D181" s="126"/>
      <c r="E181" s="218"/>
      <c r="F181" s="126"/>
      <c r="G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225"/>
    </row>
    <row r="182" spans="1:20" s="215" customFormat="1" ht="20.25" x14ac:dyDescent="0.3">
      <c r="A182" s="220"/>
      <c r="B182" s="217"/>
      <c r="C182" s="217"/>
      <c r="D182" s="126"/>
      <c r="E182" s="218"/>
      <c r="F182" s="126"/>
      <c r="G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225"/>
    </row>
    <row r="183" spans="1:20" s="215" customFormat="1" ht="20.25" x14ac:dyDescent="0.3">
      <c r="A183" s="220"/>
      <c r="B183" s="217"/>
      <c r="C183" s="217"/>
      <c r="D183" s="126"/>
      <c r="E183" s="218"/>
      <c r="F183" s="126"/>
      <c r="G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225"/>
    </row>
    <row r="184" spans="1:20" s="215" customFormat="1" ht="20.25" x14ac:dyDescent="0.3">
      <c r="A184" s="220"/>
      <c r="B184" s="217"/>
      <c r="C184" s="217"/>
      <c r="D184" s="126"/>
      <c r="E184" s="218"/>
      <c r="F184" s="126"/>
      <c r="G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225"/>
    </row>
    <row r="185" spans="1:20" s="215" customFormat="1" ht="20.25" x14ac:dyDescent="0.3">
      <c r="A185" s="220"/>
      <c r="B185" s="217"/>
      <c r="C185" s="217"/>
      <c r="D185" s="126"/>
      <c r="E185" s="218"/>
      <c r="F185" s="126"/>
      <c r="G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225"/>
    </row>
    <row r="186" spans="1:20" s="215" customFormat="1" ht="20.25" x14ac:dyDescent="0.3">
      <c r="A186" s="220"/>
      <c r="B186" s="217"/>
      <c r="C186" s="217"/>
      <c r="D186" s="126"/>
      <c r="E186" s="218"/>
      <c r="F186" s="126"/>
      <c r="G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225"/>
    </row>
    <row r="187" spans="1:20" s="215" customFormat="1" ht="20.25" x14ac:dyDescent="0.3">
      <c r="A187" s="220"/>
      <c r="B187" s="217"/>
      <c r="C187" s="217"/>
      <c r="D187" s="126"/>
      <c r="E187" s="218"/>
      <c r="F187" s="126"/>
      <c r="G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225"/>
    </row>
    <row r="188" spans="1:20" s="215" customFormat="1" ht="20.25" x14ac:dyDescent="0.3">
      <c r="A188" s="220"/>
      <c r="B188" s="217"/>
      <c r="C188" s="217"/>
      <c r="D188" s="126"/>
      <c r="E188" s="218"/>
      <c r="F188" s="126"/>
      <c r="G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225"/>
    </row>
    <row r="189" spans="1:20" s="215" customFormat="1" ht="20.25" x14ac:dyDescent="0.3">
      <c r="A189" s="220"/>
      <c r="B189" s="217"/>
      <c r="C189" s="217"/>
      <c r="D189" s="126"/>
      <c r="E189" s="218"/>
      <c r="F189" s="126"/>
      <c r="G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225"/>
    </row>
    <row r="190" spans="1:20" s="215" customFormat="1" ht="20.25" x14ac:dyDescent="0.3">
      <c r="A190" s="220"/>
      <c r="B190" s="217"/>
      <c r="C190" s="217"/>
      <c r="D190" s="126"/>
      <c r="E190" s="218"/>
      <c r="F190" s="126"/>
      <c r="G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225"/>
    </row>
    <row r="191" spans="1:20" s="215" customFormat="1" ht="20.25" x14ac:dyDescent="0.3">
      <c r="A191" s="220"/>
      <c r="B191" s="217"/>
      <c r="C191" s="217"/>
      <c r="D191" s="126"/>
      <c r="E191" s="218"/>
      <c r="F191" s="126"/>
      <c r="G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225"/>
    </row>
    <row r="192" spans="1:20" s="215" customFormat="1" ht="20.25" x14ac:dyDescent="0.3">
      <c r="A192" s="220"/>
      <c r="B192" s="217"/>
      <c r="C192" s="217"/>
      <c r="D192" s="126"/>
      <c r="E192" s="218"/>
      <c r="F192" s="126"/>
      <c r="G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225"/>
    </row>
    <row r="193" spans="1:20" s="215" customFormat="1" ht="20.25" x14ac:dyDescent="0.3">
      <c r="A193" s="220"/>
      <c r="B193" s="217"/>
      <c r="C193" s="217"/>
      <c r="D193" s="126"/>
      <c r="E193" s="218"/>
      <c r="F193" s="126"/>
      <c r="G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225"/>
    </row>
    <row r="194" spans="1:20" s="215" customFormat="1" ht="20.25" x14ac:dyDescent="0.3">
      <c r="A194" s="220"/>
      <c r="B194" s="217"/>
      <c r="C194" s="217"/>
      <c r="D194" s="126"/>
      <c r="E194" s="218"/>
      <c r="F194" s="126"/>
      <c r="G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225"/>
    </row>
    <row r="195" spans="1:20" s="215" customFormat="1" ht="20.25" x14ac:dyDescent="0.3">
      <c r="A195" s="220"/>
      <c r="B195" s="217"/>
      <c r="C195" s="217"/>
      <c r="D195" s="126"/>
      <c r="E195" s="218"/>
      <c r="F195" s="126"/>
      <c r="G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225"/>
    </row>
    <row r="196" spans="1:20" s="215" customFormat="1" ht="20.25" x14ac:dyDescent="0.3">
      <c r="A196" s="220"/>
      <c r="B196" s="217"/>
      <c r="C196" s="217"/>
      <c r="D196" s="126"/>
      <c r="E196" s="218"/>
      <c r="F196" s="126"/>
      <c r="G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225"/>
    </row>
    <row r="197" spans="1:20" s="215" customFormat="1" ht="20.25" x14ac:dyDescent="0.3">
      <c r="A197" s="220"/>
      <c r="B197" s="217"/>
      <c r="C197" s="217"/>
      <c r="D197" s="126"/>
      <c r="E197" s="218"/>
      <c r="F197" s="126"/>
      <c r="G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225"/>
    </row>
    <row r="198" spans="1:20" s="215" customFormat="1" ht="20.25" x14ac:dyDescent="0.3">
      <c r="A198" s="220"/>
      <c r="B198" s="217"/>
      <c r="C198" s="217"/>
      <c r="D198" s="126"/>
      <c r="E198" s="218"/>
      <c r="F198" s="126"/>
      <c r="G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225"/>
    </row>
    <row r="199" spans="1:20" s="215" customFormat="1" ht="20.25" x14ac:dyDescent="0.3">
      <c r="A199" s="220"/>
      <c r="B199" s="217"/>
      <c r="C199" s="217"/>
      <c r="D199" s="126"/>
      <c r="E199" s="218"/>
      <c r="F199" s="126"/>
      <c r="G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225"/>
    </row>
    <row r="200" spans="1:20" s="215" customFormat="1" ht="20.25" x14ac:dyDescent="0.3">
      <c r="A200" s="220"/>
      <c r="B200" s="217"/>
      <c r="C200" s="217"/>
      <c r="D200" s="126"/>
      <c r="E200" s="218"/>
      <c r="F200" s="126"/>
      <c r="G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225"/>
    </row>
    <row r="201" spans="1:20" s="215" customFormat="1" ht="20.25" x14ac:dyDescent="0.3">
      <c r="A201" s="220"/>
      <c r="B201" s="217"/>
      <c r="C201" s="217"/>
      <c r="D201" s="126"/>
      <c r="E201" s="218"/>
      <c r="F201" s="126"/>
      <c r="G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225"/>
    </row>
    <row r="202" spans="1:20" s="215" customFormat="1" ht="20.25" x14ac:dyDescent="0.3">
      <c r="A202" s="220"/>
      <c r="B202" s="217"/>
      <c r="C202" s="217"/>
      <c r="D202" s="126"/>
      <c r="E202" s="218"/>
      <c r="F202" s="126"/>
      <c r="G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225"/>
    </row>
    <row r="203" spans="1:20" s="215" customFormat="1" ht="20.25" x14ac:dyDescent="0.3">
      <c r="A203" s="220"/>
      <c r="B203" s="217"/>
      <c r="C203" s="217"/>
      <c r="D203" s="126"/>
      <c r="E203" s="218"/>
      <c r="F203" s="126"/>
      <c r="G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225"/>
    </row>
    <row r="204" spans="1:20" s="215" customFormat="1" ht="20.25" x14ac:dyDescent="0.3">
      <c r="A204" s="220"/>
      <c r="B204" s="217"/>
      <c r="C204" s="217"/>
      <c r="D204" s="126"/>
      <c r="E204" s="218"/>
      <c r="F204" s="126"/>
      <c r="G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225"/>
    </row>
    <row r="205" spans="1:20" s="215" customFormat="1" ht="20.25" x14ac:dyDescent="0.3">
      <c r="A205" s="220"/>
      <c r="B205" s="217"/>
      <c r="C205" s="217"/>
      <c r="D205" s="126"/>
      <c r="E205" s="218"/>
      <c r="F205" s="126"/>
      <c r="G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225"/>
    </row>
    <row r="206" spans="1:20" s="215" customFormat="1" ht="20.25" x14ac:dyDescent="0.3">
      <c r="A206" s="220"/>
      <c r="B206" s="217"/>
      <c r="C206" s="217"/>
      <c r="D206" s="126"/>
      <c r="E206" s="218"/>
      <c r="F206" s="126"/>
      <c r="G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225"/>
    </row>
    <row r="207" spans="1:20" s="215" customFormat="1" ht="20.25" x14ac:dyDescent="0.3">
      <c r="A207" s="220"/>
      <c r="B207" s="217"/>
      <c r="C207" s="217"/>
      <c r="D207" s="126"/>
      <c r="E207" s="218"/>
      <c r="F207" s="126"/>
      <c r="G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225"/>
    </row>
    <row r="208" spans="1:20" s="215" customFormat="1" ht="20.25" x14ac:dyDescent="0.3">
      <c r="A208" s="220"/>
      <c r="B208" s="217"/>
      <c r="C208" s="217"/>
      <c r="D208" s="126"/>
      <c r="E208" s="218"/>
      <c r="F208" s="126"/>
      <c r="G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225"/>
    </row>
    <row r="209" spans="1:20" s="215" customFormat="1" ht="20.25" x14ac:dyDescent="0.3">
      <c r="A209" s="220"/>
      <c r="B209" s="217"/>
      <c r="C209" s="217"/>
      <c r="D209" s="126"/>
      <c r="E209" s="218"/>
      <c r="F209" s="126"/>
      <c r="G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225"/>
    </row>
    <row r="210" spans="1:20" s="215" customFormat="1" ht="20.25" x14ac:dyDescent="0.3">
      <c r="A210" s="220"/>
      <c r="B210" s="217"/>
      <c r="C210" s="217"/>
      <c r="D210" s="126"/>
      <c r="E210" s="218"/>
      <c r="F210" s="126"/>
      <c r="G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225"/>
    </row>
    <row r="211" spans="1:20" s="215" customFormat="1" ht="20.25" x14ac:dyDescent="0.3">
      <c r="A211" s="220"/>
      <c r="B211" s="217"/>
      <c r="C211" s="217"/>
      <c r="D211" s="126"/>
      <c r="E211" s="218"/>
      <c r="F211" s="126"/>
      <c r="G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225"/>
    </row>
    <row r="212" spans="1:20" s="215" customFormat="1" ht="20.25" x14ac:dyDescent="0.3">
      <c r="A212" s="220"/>
      <c r="B212" s="217"/>
      <c r="C212" s="217"/>
      <c r="D212" s="126"/>
      <c r="E212" s="218"/>
      <c r="F212" s="126"/>
      <c r="G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225"/>
    </row>
    <row r="213" spans="1:20" s="215" customFormat="1" ht="20.25" x14ac:dyDescent="0.3">
      <c r="A213" s="220"/>
      <c r="B213" s="217"/>
      <c r="C213" s="217"/>
      <c r="D213" s="126"/>
      <c r="E213" s="218"/>
      <c r="F213" s="126"/>
      <c r="G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225"/>
    </row>
    <row r="214" spans="1:20" s="215" customFormat="1" ht="20.25" x14ac:dyDescent="0.3">
      <c r="A214" s="220"/>
      <c r="B214" s="217"/>
      <c r="C214" s="217"/>
      <c r="D214" s="126"/>
      <c r="E214" s="218"/>
      <c r="F214" s="126"/>
      <c r="G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225"/>
    </row>
    <row r="215" spans="1:20" s="215" customFormat="1" ht="20.25" x14ac:dyDescent="0.3">
      <c r="A215" s="220"/>
      <c r="B215" s="217"/>
      <c r="C215" s="217"/>
      <c r="D215" s="126"/>
      <c r="E215" s="218"/>
      <c r="F215" s="126"/>
      <c r="G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225"/>
    </row>
    <row r="216" spans="1:20" s="215" customFormat="1" ht="20.25" x14ac:dyDescent="0.3">
      <c r="A216" s="220"/>
      <c r="B216" s="217"/>
      <c r="C216" s="217"/>
      <c r="D216" s="126"/>
      <c r="E216" s="218"/>
      <c r="F216" s="126"/>
      <c r="G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225"/>
    </row>
    <row r="217" spans="1:20" s="215" customFormat="1" ht="20.25" x14ac:dyDescent="0.3">
      <c r="A217" s="220"/>
      <c r="B217" s="217"/>
      <c r="C217" s="217"/>
      <c r="D217" s="126"/>
      <c r="E217" s="218"/>
      <c r="F217" s="126"/>
      <c r="G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225"/>
    </row>
    <row r="218" spans="1:20" s="215" customFormat="1" ht="20.25" x14ac:dyDescent="0.3">
      <c r="A218" s="220"/>
      <c r="B218" s="217"/>
      <c r="C218" s="217"/>
      <c r="D218" s="126"/>
      <c r="E218" s="218"/>
      <c r="F218" s="126"/>
      <c r="G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225"/>
    </row>
    <row r="219" spans="1:20" s="215" customFormat="1" ht="20.25" x14ac:dyDescent="0.3">
      <c r="A219" s="220"/>
      <c r="B219" s="217"/>
      <c r="C219" s="217"/>
      <c r="D219" s="126"/>
      <c r="E219" s="218"/>
      <c r="F219" s="126"/>
      <c r="G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225"/>
    </row>
    <row r="220" spans="1:20" s="215" customFormat="1" ht="20.25" x14ac:dyDescent="0.3">
      <c r="A220" s="220"/>
      <c r="B220" s="217"/>
      <c r="C220" s="217"/>
      <c r="D220" s="126"/>
      <c r="E220" s="218"/>
      <c r="F220" s="126"/>
      <c r="G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225"/>
    </row>
    <row r="221" spans="1:20" s="215" customFormat="1" ht="20.25" x14ac:dyDescent="0.3">
      <c r="A221" s="220"/>
      <c r="B221" s="217"/>
      <c r="C221" s="217"/>
      <c r="D221" s="126"/>
      <c r="E221" s="218"/>
      <c r="F221" s="126"/>
      <c r="G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225"/>
    </row>
    <row r="222" spans="1:20" s="215" customFormat="1" ht="20.25" x14ac:dyDescent="0.3">
      <c r="A222" s="220"/>
      <c r="B222" s="217"/>
      <c r="C222" s="217"/>
      <c r="D222" s="126"/>
      <c r="E222" s="218"/>
      <c r="F222" s="126"/>
      <c r="G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225"/>
    </row>
    <row r="223" spans="1:20" s="215" customFormat="1" ht="20.25" x14ac:dyDescent="0.3">
      <c r="A223" s="220"/>
      <c r="B223" s="217"/>
      <c r="C223" s="217"/>
      <c r="D223" s="126"/>
      <c r="E223" s="218"/>
      <c r="F223" s="126"/>
      <c r="G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225"/>
    </row>
    <row r="224" spans="1:20" s="215" customFormat="1" ht="20.25" x14ac:dyDescent="0.3">
      <c r="A224" s="220"/>
      <c r="B224" s="217"/>
      <c r="C224" s="217"/>
      <c r="D224" s="126"/>
      <c r="E224" s="218"/>
      <c r="F224" s="126"/>
      <c r="G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225"/>
    </row>
    <row r="225" spans="1:20" s="215" customFormat="1" ht="20.25" x14ac:dyDescent="0.3">
      <c r="A225" s="220"/>
      <c r="B225" s="217"/>
      <c r="C225" s="217"/>
      <c r="D225" s="126"/>
      <c r="E225" s="218"/>
      <c r="F225" s="126"/>
      <c r="G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225"/>
    </row>
    <row r="226" spans="1:20" s="215" customFormat="1" ht="20.25" x14ac:dyDescent="0.3">
      <c r="A226" s="220"/>
      <c r="B226" s="217"/>
      <c r="C226" s="217"/>
      <c r="D226" s="126"/>
      <c r="E226" s="218"/>
      <c r="F226" s="126"/>
      <c r="G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225"/>
    </row>
    <row r="227" spans="1:20" s="215" customFormat="1" ht="20.25" x14ac:dyDescent="0.3">
      <c r="A227" s="220"/>
      <c r="B227" s="217"/>
      <c r="C227" s="217"/>
      <c r="D227" s="126"/>
      <c r="E227" s="218"/>
      <c r="F227" s="126"/>
      <c r="G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225"/>
    </row>
    <row r="228" spans="1:20" s="215" customFormat="1" ht="20.25" x14ac:dyDescent="0.3">
      <c r="A228" s="220"/>
      <c r="B228" s="217"/>
      <c r="C228" s="217"/>
      <c r="D228" s="126"/>
      <c r="E228" s="218"/>
      <c r="F228" s="126"/>
      <c r="G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225"/>
    </row>
    <row r="229" spans="1:20" s="215" customFormat="1" ht="20.25" x14ac:dyDescent="0.3">
      <c r="A229" s="220"/>
      <c r="B229" s="217"/>
      <c r="C229" s="217"/>
      <c r="D229" s="126"/>
      <c r="E229" s="218"/>
      <c r="F229" s="126"/>
      <c r="G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225"/>
    </row>
    <row r="230" spans="1:20" s="215" customFormat="1" ht="20.25" x14ac:dyDescent="0.3">
      <c r="A230" s="220"/>
      <c r="B230" s="217"/>
      <c r="C230" s="217"/>
      <c r="D230" s="126"/>
      <c r="E230" s="218"/>
      <c r="F230" s="126"/>
      <c r="G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225"/>
    </row>
    <row r="231" spans="1:20" s="215" customFormat="1" ht="20.25" x14ac:dyDescent="0.3">
      <c r="A231" s="220"/>
      <c r="B231" s="217"/>
      <c r="C231" s="217"/>
      <c r="D231" s="126"/>
      <c r="E231" s="218"/>
      <c r="F231" s="126"/>
      <c r="G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225"/>
    </row>
    <row r="232" spans="1:20" s="215" customFormat="1" ht="20.25" x14ac:dyDescent="0.3">
      <c r="A232" s="220"/>
      <c r="B232" s="217"/>
      <c r="C232" s="217"/>
      <c r="D232" s="126"/>
      <c r="E232" s="218"/>
      <c r="F232" s="126"/>
      <c r="G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225"/>
    </row>
    <row r="233" spans="1:20" s="215" customFormat="1" ht="20.25" x14ac:dyDescent="0.3">
      <c r="A233" s="220"/>
      <c r="B233" s="217"/>
      <c r="C233" s="217"/>
      <c r="D233" s="126"/>
      <c r="E233" s="218"/>
      <c r="F233" s="126"/>
      <c r="G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225"/>
    </row>
    <row r="234" spans="1:20" s="215" customFormat="1" ht="20.25" x14ac:dyDescent="0.3">
      <c r="A234" s="220"/>
      <c r="B234" s="217"/>
      <c r="C234" s="217"/>
      <c r="D234" s="126"/>
      <c r="E234" s="218"/>
      <c r="F234" s="126"/>
      <c r="G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225"/>
    </row>
    <row r="235" spans="1:20" s="215" customFormat="1" ht="20.25" x14ac:dyDescent="0.3">
      <c r="A235" s="220"/>
      <c r="B235" s="217"/>
      <c r="C235" s="217"/>
      <c r="D235" s="126"/>
      <c r="E235" s="218"/>
      <c r="F235" s="126"/>
      <c r="G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225"/>
    </row>
    <row r="236" spans="1:20" s="215" customFormat="1" ht="20.25" x14ac:dyDescent="0.3">
      <c r="A236" s="220"/>
      <c r="B236" s="217"/>
      <c r="C236" s="217"/>
      <c r="D236" s="126"/>
      <c r="E236" s="218"/>
      <c r="F236" s="126"/>
      <c r="G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225"/>
    </row>
    <row r="237" spans="1:20" s="215" customFormat="1" ht="20.25" x14ac:dyDescent="0.3">
      <c r="A237" s="220"/>
      <c r="B237" s="217"/>
      <c r="C237" s="217"/>
      <c r="D237" s="126"/>
      <c r="E237" s="218"/>
      <c r="F237" s="126"/>
      <c r="G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225"/>
    </row>
    <row r="238" spans="1:20" s="215" customFormat="1" ht="20.25" x14ac:dyDescent="0.3">
      <c r="A238" s="220"/>
      <c r="B238" s="217"/>
      <c r="C238" s="217"/>
      <c r="D238" s="126"/>
      <c r="E238" s="218"/>
      <c r="F238" s="126"/>
      <c r="G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225"/>
    </row>
    <row r="239" spans="1:20" s="215" customFormat="1" ht="20.25" x14ac:dyDescent="0.3">
      <c r="A239" s="220"/>
      <c r="B239" s="217"/>
      <c r="C239" s="217"/>
      <c r="D239" s="126"/>
      <c r="E239" s="218"/>
      <c r="F239" s="126"/>
      <c r="G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225"/>
    </row>
    <row r="240" spans="1:20" s="215" customFormat="1" ht="20.25" x14ac:dyDescent="0.3">
      <c r="A240" s="220"/>
      <c r="B240" s="217"/>
      <c r="C240" s="217"/>
      <c r="D240" s="126"/>
      <c r="E240" s="218"/>
      <c r="F240" s="126"/>
      <c r="G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225"/>
    </row>
    <row r="241" spans="1:20" s="215" customFormat="1" ht="20.25" x14ac:dyDescent="0.3">
      <c r="A241" s="220"/>
      <c r="B241" s="217"/>
      <c r="C241" s="217"/>
      <c r="D241" s="126"/>
      <c r="E241" s="218"/>
      <c r="F241" s="126"/>
      <c r="G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225"/>
    </row>
    <row r="242" spans="1:20" s="215" customFormat="1" ht="20.25" x14ac:dyDescent="0.3">
      <c r="A242" s="220"/>
      <c r="B242" s="217"/>
      <c r="C242" s="217"/>
      <c r="D242" s="126"/>
      <c r="E242" s="218"/>
      <c r="F242" s="126"/>
      <c r="G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225"/>
    </row>
    <row r="243" spans="1:20" s="215" customFormat="1" ht="20.25" x14ac:dyDescent="0.3">
      <c r="A243" s="220"/>
      <c r="B243" s="217"/>
      <c r="C243" s="217"/>
      <c r="D243" s="126"/>
      <c r="E243" s="218"/>
      <c r="F243" s="126"/>
      <c r="G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225"/>
    </row>
    <row r="244" spans="1:20" s="215" customFormat="1" ht="20.25" x14ac:dyDescent="0.3">
      <c r="A244" s="220"/>
      <c r="B244" s="217"/>
      <c r="C244" s="217"/>
      <c r="D244" s="126"/>
      <c r="E244" s="218"/>
      <c r="F244" s="126"/>
      <c r="G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225"/>
    </row>
    <row r="245" spans="1:20" s="215" customFormat="1" ht="20.25" x14ac:dyDescent="0.3">
      <c r="A245" s="220"/>
      <c r="B245" s="217"/>
      <c r="C245" s="217"/>
      <c r="D245" s="126"/>
      <c r="E245" s="218"/>
      <c r="F245" s="126"/>
      <c r="G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225"/>
    </row>
    <row r="246" spans="1:20" s="215" customFormat="1" ht="20.25" x14ac:dyDescent="0.3">
      <c r="A246" s="220"/>
      <c r="B246" s="217"/>
      <c r="C246" s="217"/>
      <c r="D246" s="126"/>
      <c r="E246" s="218"/>
      <c r="F246" s="126"/>
      <c r="G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225"/>
    </row>
    <row r="247" spans="1:20" s="215" customFormat="1" ht="20.25" x14ac:dyDescent="0.3">
      <c r="A247" s="220"/>
      <c r="B247" s="217"/>
      <c r="C247" s="217"/>
      <c r="D247" s="126"/>
      <c r="E247" s="218"/>
      <c r="F247" s="126"/>
      <c r="G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225"/>
    </row>
    <row r="248" spans="1:20" s="215" customFormat="1" ht="20.25" x14ac:dyDescent="0.3">
      <c r="A248" s="220"/>
      <c r="B248" s="217"/>
      <c r="C248" s="217"/>
      <c r="D248" s="126"/>
      <c r="E248" s="218"/>
      <c r="F248" s="126"/>
      <c r="G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225"/>
    </row>
    <row r="249" spans="1:20" s="215" customFormat="1" ht="20.25" x14ac:dyDescent="0.3">
      <c r="A249" s="220"/>
      <c r="B249" s="217"/>
      <c r="C249" s="217"/>
      <c r="D249" s="126"/>
      <c r="E249" s="218"/>
      <c r="F249" s="126"/>
      <c r="G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225"/>
    </row>
    <row r="250" spans="1:20" s="215" customFormat="1" ht="20.25" x14ac:dyDescent="0.3">
      <c r="A250" s="220"/>
      <c r="B250" s="217"/>
      <c r="C250" s="217"/>
      <c r="D250" s="126"/>
      <c r="E250" s="218"/>
      <c r="F250" s="126"/>
      <c r="G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225"/>
    </row>
    <row r="251" spans="1:20" s="215" customFormat="1" ht="20.25" x14ac:dyDescent="0.3">
      <c r="A251" s="220"/>
      <c r="B251" s="217"/>
      <c r="C251" s="217"/>
      <c r="D251" s="126"/>
      <c r="E251" s="218"/>
      <c r="F251" s="126"/>
      <c r="G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225"/>
    </row>
    <row r="252" spans="1:20" s="215" customFormat="1" ht="20.25" x14ac:dyDescent="0.3">
      <c r="A252" s="220"/>
      <c r="B252" s="217"/>
      <c r="C252" s="217"/>
      <c r="D252" s="126"/>
      <c r="E252" s="218"/>
      <c r="F252" s="126"/>
      <c r="G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225"/>
    </row>
    <row r="253" spans="1:20" s="215" customFormat="1" ht="20.25" x14ac:dyDescent="0.3">
      <c r="A253" s="220"/>
      <c r="B253" s="217"/>
      <c r="C253" s="217"/>
      <c r="D253" s="126"/>
      <c r="E253" s="218"/>
      <c r="F253" s="126"/>
      <c r="G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225"/>
    </row>
    <row r="254" spans="1:20" s="215" customFormat="1" x14ac:dyDescent="0.2">
      <c r="A254" s="126"/>
      <c r="B254" s="88"/>
      <c r="C254" s="88"/>
      <c r="D254" s="126"/>
      <c r="E254" s="218"/>
      <c r="F254" s="126"/>
      <c r="G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225"/>
    </row>
    <row r="255" spans="1:20" s="215" customFormat="1" x14ac:dyDescent="0.2">
      <c r="A255" s="126"/>
      <c r="B255" s="88"/>
      <c r="C255" s="88"/>
      <c r="D255" s="126"/>
      <c r="E255" s="218"/>
      <c r="F255" s="126"/>
      <c r="G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225"/>
    </row>
    <row r="256" spans="1:20" s="215" customFormat="1" x14ac:dyDescent="0.2">
      <c r="A256" s="126"/>
      <c r="B256" s="88"/>
      <c r="C256" s="88"/>
      <c r="D256" s="126"/>
      <c r="E256" s="218"/>
      <c r="F256" s="126"/>
      <c r="G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225"/>
    </row>
    <row r="257" spans="1:20" s="215" customFormat="1" x14ac:dyDescent="0.2">
      <c r="A257" s="126"/>
      <c r="B257" s="88"/>
      <c r="C257" s="88"/>
      <c r="D257" s="126"/>
      <c r="E257" s="218"/>
      <c r="F257" s="126"/>
      <c r="G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225"/>
    </row>
    <row r="258" spans="1:20" s="215" customFormat="1" x14ac:dyDescent="0.2">
      <c r="A258" s="126"/>
      <c r="B258" s="88"/>
      <c r="C258" s="88"/>
      <c r="D258" s="126"/>
      <c r="E258" s="218"/>
      <c r="F258" s="126"/>
      <c r="G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225"/>
    </row>
    <row r="259" spans="1:20" s="215" customFormat="1" x14ac:dyDescent="0.2">
      <c r="A259" s="126"/>
      <c r="B259" s="88"/>
      <c r="C259" s="88"/>
      <c r="D259" s="126"/>
      <c r="E259" s="218"/>
      <c r="F259" s="126"/>
      <c r="G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225"/>
    </row>
    <row r="260" spans="1:20" s="215" customFormat="1" x14ac:dyDescent="0.2">
      <c r="A260" s="126"/>
      <c r="B260" s="88"/>
      <c r="C260" s="88"/>
      <c r="D260" s="126"/>
      <c r="E260" s="218"/>
      <c r="F260" s="126"/>
      <c r="G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225"/>
    </row>
    <row r="261" spans="1:20" s="215" customFormat="1" x14ac:dyDescent="0.2">
      <c r="A261" s="126"/>
      <c r="B261" s="88"/>
      <c r="C261" s="88"/>
      <c r="D261" s="126"/>
      <c r="E261" s="218"/>
      <c r="F261" s="126"/>
      <c r="G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225"/>
    </row>
    <row r="262" spans="1:20" s="215" customFormat="1" x14ac:dyDescent="0.2">
      <c r="A262" s="126"/>
      <c r="B262" s="88"/>
      <c r="C262" s="88"/>
      <c r="D262" s="126"/>
      <c r="E262" s="218"/>
      <c r="F262" s="126"/>
      <c r="G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225"/>
    </row>
    <row r="263" spans="1:20" s="215" customFormat="1" x14ac:dyDescent="0.2">
      <c r="A263" s="126"/>
      <c r="B263" s="88"/>
      <c r="C263" s="88"/>
      <c r="D263" s="126"/>
      <c r="E263" s="218"/>
      <c r="F263" s="126"/>
      <c r="G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225"/>
    </row>
    <row r="264" spans="1:20" s="215" customFormat="1" x14ac:dyDescent="0.2">
      <c r="A264" s="126"/>
      <c r="B264" s="88"/>
      <c r="C264" s="88"/>
      <c r="D264" s="126"/>
      <c r="E264" s="218"/>
      <c r="F264" s="126"/>
      <c r="G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225"/>
    </row>
    <row r="265" spans="1:20" s="215" customFormat="1" x14ac:dyDescent="0.2">
      <c r="A265" s="126"/>
      <c r="B265" s="88"/>
      <c r="C265" s="88"/>
      <c r="D265" s="126"/>
      <c r="E265" s="218"/>
      <c r="F265" s="126"/>
      <c r="G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225"/>
    </row>
    <row r="266" spans="1:20" s="215" customFormat="1" x14ac:dyDescent="0.2">
      <c r="A266" s="126"/>
      <c r="B266" s="88"/>
      <c r="C266" s="88"/>
      <c r="D266" s="126"/>
      <c r="E266" s="218"/>
      <c r="F266" s="126"/>
      <c r="G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225"/>
    </row>
    <row r="267" spans="1:20" s="215" customFormat="1" x14ac:dyDescent="0.2">
      <c r="A267" s="126"/>
      <c r="B267" s="88"/>
      <c r="C267" s="88"/>
      <c r="D267" s="126"/>
      <c r="E267" s="218"/>
      <c r="F267" s="126"/>
      <c r="G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225"/>
    </row>
    <row r="268" spans="1:20" s="215" customFormat="1" x14ac:dyDescent="0.2">
      <c r="A268" s="126"/>
      <c r="B268" s="88"/>
      <c r="C268" s="88"/>
      <c r="D268" s="126"/>
      <c r="E268" s="218"/>
      <c r="F268" s="126"/>
      <c r="G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225"/>
    </row>
    <row r="269" spans="1:20" s="215" customFormat="1" x14ac:dyDescent="0.2">
      <c r="A269" s="126"/>
      <c r="B269" s="88"/>
      <c r="C269" s="88"/>
      <c r="D269" s="126"/>
      <c r="E269" s="218"/>
      <c r="F269" s="126"/>
      <c r="G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225"/>
    </row>
    <row r="270" spans="1:20" s="215" customFormat="1" x14ac:dyDescent="0.2">
      <c r="A270" s="126"/>
      <c r="B270" s="88"/>
      <c r="C270" s="88"/>
      <c r="D270" s="126"/>
      <c r="E270" s="218"/>
      <c r="F270" s="126"/>
      <c r="G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225"/>
    </row>
    <row r="271" spans="1:20" s="215" customFormat="1" x14ac:dyDescent="0.2">
      <c r="A271" s="126"/>
      <c r="B271" s="88"/>
      <c r="C271" s="88"/>
      <c r="D271" s="126"/>
      <c r="E271" s="218"/>
      <c r="F271" s="126"/>
      <c r="G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225"/>
    </row>
    <row r="272" spans="1:20" s="215" customFormat="1" x14ac:dyDescent="0.2">
      <c r="A272" s="126"/>
      <c r="B272" s="88"/>
      <c r="C272" s="88"/>
      <c r="D272" s="126"/>
      <c r="E272" s="218"/>
      <c r="F272" s="126"/>
      <c r="G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225"/>
    </row>
    <row r="273" spans="1:20" s="215" customFormat="1" x14ac:dyDescent="0.2">
      <c r="A273" s="126"/>
      <c r="B273" s="88"/>
      <c r="C273" s="88"/>
      <c r="D273" s="126"/>
      <c r="E273" s="218"/>
      <c r="F273" s="126"/>
      <c r="G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225"/>
    </row>
    <row r="274" spans="1:20" s="215" customFormat="1" x14ac:dyDescent="0.2">
      <c r="A274" s="126"/>
      <c r="B274" s="88"/>
      <c r="C274" s="88"/>
      <c r="D274" s="126"/>
      <c r="E274" s="218"/>
      <c r="F274" s="126"/>
      <c r="G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225"/>
    </row>
    <row r="275" spans="1:20" s="215" customFormat="1" x14ac:dyDescent="0.2">
      <c r="A275" s="126"/>
      <c r="B275" s="88"/>
      <c r="C275" s="88"/>
      <c r="D275" s="126"/>
      <c r="E275" s="218"/>
      <c r="F275" s="126"/>
      <c r="G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225"/>
    </row>
    <row r="276" spans="1:20" s="215" customFormat="1" x14ac:dyDescent="0.2">
      <c r="A276" s="126"/>
      <c r="B276" s="88"/>
      <c r="C276" s="88"/>
      <c r="D276" s="126"/>
      <c r="E276" s="218"/>
      <c r="F276" s="126"/>
      <c r="G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225"/>
    </row>
    <row r="277" spans="1:20" s="215" customFormat="1" x14ac:dyDescent="0.2">
      <c r="A277" s="126"/>
      <c r="B277" s="88"/>
      <c r="C277" s="88"/>
      <c r="D277" s="126"/>
      <c r="E277" s="218"/>
      <c r="F277" s="126"/>
      <c r="G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225"/>
    </row>
    <row r="278" spans="1:20" s="215" customFormat="1" x14ac:dyDescent="0.2">
      <c r="A278" s="126"/>
      <c r="B278" s="88"/>
      <c r="C278" s="88"/>
      <c r="D278" s="126"/>
      <c r="E278" s="218"/>
      <c r="F278" s="126"/>
      <c r="G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225"/>
    </row>
    <row r="279" spans="1:20" s="215" customFormat="1" x14ac:dyDescent="0.2">
      <c r="A279" s="126"/>
      <c r="B279" s="88"/>
      <c r="C279" s="88"/>
      <c r="D279" s="126"/>
      <c r="E279" s="218"/>
      <c r="F279" s="126"/>
      <c r="G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225"/>
    </row>
    <row r="280" spans="1:20" s="215" customFormat="1" x14ac:dyDescent="0.2">
      <c r="A280" s="126"/>
      <c r="B280" s="88"/>
      <c r="C280" s="88"/>
      <c r="D280" s="126"/>
      <c r="E280" s="218"/>
      <c r="F280" s="126"/>
      <c r="G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225"/>
    </row>
    <row r="281" spans="1:20" s="215" customFormat="1" x14ac:dyDescent="0.2">
      <c r="A281" s="126"/>
      <c r="B281" s="88"/>
      <c r="C281" s="88"/>
      <c r="D281" s="126"/>
      <c r="E281" s="218"/>
      <c r="F281" s="126"/>
      <c r="G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225"/>
    </row>
    <row r="282" spans="1:20" s="215" customFormat="1" x14ac:dyDescent="0.2">
      <c r="A282" s="126"/>
      <c r="B282" s="88"/>
      <c r="C282" s="88"/>
      <c r="D282" s="126"/>
      <c r="E282" s="218"/>
      <c r="F282" s="126"/>
      <c r="G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225"/>
    </row>
    <row r="283" spans="1:20" s="215" customFormat="1" x14ac:dyDescent="0.2">
      <c r="A283" s="126"/>
      <c r="B283" s="88"/>
      <c r="C283" s="88"/>
      <c r="D283" s="126"/>
      <c r="E283" s="218"/>
      <c r="F283" s="126"/>
      <c r="G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225"/>
    </row>
    <row r="284" spans="1:20" s="215" customFormat="1" x14ac:dyDescent="0.2">
      <c r="A284" s="126"/>
      <c r="B284" s="88"/>
      <c r="C284" s="88"/>
      <c r="D284" s="126"/>
      <c r="E284" s="218"/>
      <c r="F284" s="126"/>
      <c r="G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225"/>
    </row>
    <row r="285" spans="1:20" s="215" customFormat="1" x14ac:dyDescent="0.2">
      <c r="A285" s="126"/>
      <c r="B285" s="88"/>
      <c r="C285" s="88"/>
      <c r="D285" s="126"/>
      <c r="E285" s="218"/>
      <c r="F285" s="126"/>
      <c r="G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225"/>
    </row>
    <row r="286" spans="1:20" s="215" customFormat="1" x14ac:dyDescent="0.2">
      <c r="A286" s="126"/>
      <c r="B286" s="88"/>
      <c r="C286" s="88"/>
      <c r="D286" s="126"/>
      <c r="E286" s="218"/>
      <c r="F286" s="126"/>
      <c r="G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225"/>
    </row>
    <row r="287" spans="1:20" s="215" customFormat="1" x14ac:dyDescent="0.2">
      <c r="A287" s="126"/>
      <c r="B287" s="88"/>
      <c r="C287" s="88"/>
      <c r="D287" s="126"/>
      <c r="E287" s="218"/>
      <c r="F287" s="126"/>
      <c r="G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225"/>
    </row>
    <row r="288" spans="1:20" s="215" customFormat="1" x14ac:dyDescent="0.2">
      <c r="A288" s="126"/>
      <c r="B288" s="88"/>
      <c r="C288" s="88"/>
      <c r="D288" s="126"/>
      <c r="E288" s="218"/>
      <c r="F288" s="126"/>
      <c r="G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225"/>
    </row>
    <row r="289" spans="1:20" s="215" customFormat="1" x14ac:dyDescent="0.2">
      <c r="A289" s="126"/>
      <c r="B289" s="88"/>
      <c r="C289" s="88"/>
      <c r="D289" s="126"/>
      <c r="E289" s="218"/>
      <c r="F289" s="126"/>
      <c r="G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225"/>
    </row>
    <row r="290" spans="1:20" s="215" customFormat="1" x14ac:dyDescent="0.2">
      <c r="A290" s="126"/>
      <c r="B290" s="88"/>
      <c r="C290" s="88"/>
      <c r="D290" s="126"/>
      <c r="E290" s="218"/>
      <c r="F290" s="126"/>
      <c r="G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225"/>
    </row>
    <row r="291" spans="1:20" s="215" customFormat="1" x14ac:dyDescent="0.2">
      <c r="A291" s="126"/>
      <c r="B291" s="88"/>
      <c r="C291" s="88"/>
      <c r="D291" s="126"/>
      <c r="E291" s="218"/>
      <c r="F291" s="126"/>
      <c r="G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225"/>
    </row>
    <row r="292" spans="1:20" s="215" customFormat="1" x14ac:dyDescent="0.2">
      <c r="A292" s="126"/>
      <c r="B292" s="88"/>
      <c r="C292" s="88"/>
      <c r="D292" s="126"/>
      <c r="E292" s="218"/>
      <c r="F292" s="126"/>
      <c r="G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225"/>
    </row>
    <row r="293" spans="1:20" s="215" customFormat="1" x14ac:dyDescent="0.2">
      <c r="A293" s="126"/>
      <c r="B293" s="88"/>
      <c r="C293" s="88"/>
      <c r="D293" s="126"/>
      <c r="E293" s="218"/>
      <c r="F293" s="126"/>
      <c r="G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225"/>
    </row>
    <row r="294" spans="1:20" s="215" customFormat="1" x14ac:dyDescent="0.2">
      <c r="A294" s="126"/>
      <c r="B294" s="88"/>
      <c r="C294" s="88"/>
      <c r="D294" s="126"/>
      <c r="E294" s="218"/>
      <c r="F294" s="126"/>
      <c r="G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225"/>
    </row>
    <row r="295" spans="1:20" s="215" customFormat="1" x14ac:dyDescent="0.2">
      <c r="A295" s="126"/>
      <c r="B295" s="88"/>
      <c r="C295" s="88"/>
      <c r="D295" s="126"/>
      <c r="E295" s="218"/>
      <c r="F295" s="126"/>
      <c r="G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225"/>
    </row>
    <row r="296" spans="1:20" s="215" customFormat="1" x14ac:dyDescent="0.2">
      <c r="A296" s="126"/>
      <c r="B296" s="88"/>
      <c r="C296" s="88"/>
      <c r="D296" s="126"/>
      <c r="E296" s="218"/>
      <c r="F296" s="126"/>
      <c r="G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225"/>
    </row>
    <row r="297" spans="1:20" s="215" customFormat="1" x14ac:dyDescent="0.2">
      <c r="A297" s="126"/>
      <c r="B297" s="88"/>
      <c r="C297" s="88"/>
      <c r="D297" s="126"/>
      <c r="E297" s="218"/>
      <c r="F297" s="126"/>
      <c r="G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225"/>
    </row>
    <row r="298" spans="1:20" s="215" customFormat="1" x14ac:dyDescent="0.2">
      <c r="A298" s="126"/>
      <c r="B298" s="88"/>
      <c r="C298" s="88"/>
      <c r="D298" s="126"/>
      <c r="E298" s="218"/>
      <c r="F298" s="126"/>
      <c r="G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225"/>
    </row>
    <row r="299" spans="1:20" s="215" customFormat="1" x14ac:dyDescent="0.2">
      <c r="A299" s="126"/>
      <c r="B299" s="88"/>
      <c r="C299" s="88"/>
      <c r="D299" s="126"/>
      <c r="E299" s="218"/>
      <c r="F299" s="126"/>
      <c r="G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225"/>
    </row>
    <row r="300" spans="1:20" s="215" customFormat="1" x14ac:dyDescent="0.2">
      <c r="A300" s="126"/>
      <c r="B300" s="88"/>
      <c r="C300" s="88"/>
      <c r="D300" s="126"/>
      <c r="E300" s="218"/>
      <c r="F300" s="126"/>
      <c r="G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225"/>
    </row>
    <row r="301" spans="1:20" s="215" customFormat="1" x14ac:dyDescent="0.2">
      <c r="A301" s="126"/>
      <c r="B301" s="88"/>
      <c r="C301" s="88"/>
      <c r="D301" s="126"/>
      <c r="E301" s="218"/>
      <c r="F301" s="126"/>
      <c r="G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225"/>
    </row>
    <row r="302" spans="1:20" s="215" customFormat="1" x14ac:dyDescent="0.2">
      <c r="A302" s="126"/>
      <c r="B302" s="88"/>
      <c r="C302" s="88"/>
      <c r="D302" s="126"/>
      <c r="E302" s="218"/>
      <c r="F302" s="126"/>
      <c r="G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225"/>
    </row>
    <row r="303" spans="1:20" s="215" customFormat="1" x14ac:dyDescent="0.2">
      <c r="A303" s="126"/>
      <c r="B303" s="88"/>
      <c r="C303" s="88"/>
      <c r="D303" s="126"/>
      <c r="E303" s="218"/>
      <c r="F303" s="126"/>
      <c r="G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225"/>
    </row>
    <row r="304" spans="1:20" s="215" customFormat="1" x14ac:dyDescent="0.2">
      <c r="A304" s="126"/>
      <c r="B304" s="88"/>
      <c r="C304" s="88"/>
      <c r="D304" s="126"/>
      <c r="E304" s="218"/>
      <c r="F304" s="126"/>
      <c r="G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225"/>
    </row>
    <row r="305" spans="1:20" s="215" customFormat="1" x14ac:dyDescent="0.2">
      <c r="A305" s="126"/>
      <c r="B305" s="88"/>
      <c r="C305" s="88"/>
      <c r="D305" s="126"/>
      <c r="E305" s="218"/>
      <c r="F305" s="126"/>
      <c r="G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225"/>
    </row>
    <row r="306" spans="1:20" s="215" customFormat="1" x14ac:dyDescent="0.2">
      <c r="A306" s="126"/>
      <c r="B306" s="88"/>
      <c r="C306" s="88"/>
      <c r="D306" s="126"/>
      <c r="E306" s="218"/>
      <c r="F306" s="126"/>
      <c r="G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225"/>
    </row>
    <row r="307" spans="1:20" s="215" customFormat="1" x14ac:dyDescent="0.2">
      <c r="A307" s="126"/>
      <c r="B307" s="88"/>
      <c r="C307" s="88"/>
      <c r="D307" s="126"/>
      <c r="E307" s="218"/>
      <c r="F307" s="126"/>
      <c r="G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225"/>
    </row>
    <row r="308" spans="1:20" s="215" customFormat="1" x14ac:dyDescent="0.2">
      <c r="A308" s="126"/>
      <c r="B308" s="88"/>
      <c r="C308" s="88"/>
      <c r="D308" s="126"/>
      <c r="E308" s="218"/>
      <c r="F308" s="126"/>
      <c r="G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225"/>
    </row>
    <row r="309" spans="1:20" s="215" customFormat="1" x14ac:dyDescent="0.2">
      <c r="A309" s="126"/>
      <c r="B309" s="88"/>
      <c r="C309" s="88"/>
      <c r="D309" s="126"/>
      <c r="E309" s="218"/>
      <c r="F309" s="126"/>
      <c r="G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225"/>
    </row>
    <row r="310" spans="1:20" s="215" customFormat="1" x14ac:dyDescent="0.2">
      <c r="A310" s="126"/>
      <c r="B310" s="88"/>
      <c r="C310" s="88"/>
      <c r="D310" s="126"/>
      <c r="E310" s="218"/>
      <c r="F310" s="126"/>
      <c r="G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225"/>
    </row>
    <row r="311" spans="1:20" s="215" customFormat="1" x14ac:dyDescent="0.2">
      <c r="A311" s="126"/>
      <c r="B311" s="88"/>
      <c r="C311" s="88"/>
      <c r="D311" s="126"/>
      <c r="E311" s="218"/>
      <c r="F311" s="126"/>
      <c r="G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225"/>
    </row>
    <row r="312" spans="1:20" s="215" customFormat="1" x14ac:dyDescent="0.2">
      <c r="A312" s="126"/>
      <c r="B312" s="88"/>
      <c r="C312" s="88"/>
      <c r="D312" s="126"/>
      <c r="E312" s="218"/>
      <c r="F312" s="126"/>
      <c r="G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225"/>
    </row>
    <row r="313" spans="1:20" s="215" customFormat="1" x14ac:dyDescent="0.2">
      <c r="A313" s="126"/>
      <c r="B313" s="88"/>
      <c r="C313" s="88"/>
      <c r="D313" s="126"/>
      <c r="E313" s="218"/>
      <c r="F313" s="126"/>
      <c r="G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225"/>
    </row>
    <row r="314" spans="1:20" s="215" customFormat="1" x14ac:dyDescent="0.2">
      <c r="A314" s="126"/>
      <c r="B314" s="88"/>
      <c r="C314" s="88"/>
      <c r="D314" s="126"/>
      <c r="E314" s="218"/>
      <c r="F314" s="126"/>
      <c r="G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225"/>
    </row>
    <row r="315" spans="1:20" s="215" customFormat="1" x14ac:dyDescent="0.2">
      <c r="A315" s="126"/>
      <c r="B315" s="88"/>
      <c r="C315" s="88"/>
      <c r="D315" s="126"/>
      <c r="E315" s="218"/>
      <c r="F315" s="126"/>
      <c r="G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225"/>
    </row>
    <row r="316" spans="1:20" s="215" customFormat="1" x14ac:dyDescent="0.2">
      <c r="A316" s="126"/>
      <c r="B316" s="88"/>
      <c r="C316" s="88"/>
      <c r="D316" s="126"/>
      <c r="E316" s="218"/>
      <c r="F316" s="126"/>
      <c r="G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225"/>
    </row>
    <row r="317" spans="1:20" s="215" customFormat="1" x14ac:dyDescent="0.2">
      <c r="A317" s="126"/>
      <c r="B317" s="88"/>
      <c r="C317" s="88"/>
      <c r="D317" s="126"/>
      <c r="E317" s="218"/>
      <c r="F317" s="126"/>
      <c r="G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225"/>
    </row>
    <row r="318" spans="1:20" s="215" customFormat="1" x14ac:dyDescent="0.2">
      <c r="A318" s="126"/>
      <c r="B318" s="88"/>
      <c r="C318" s="88"/>
      <c r="D318" s="126"/>
      <c r="E318" s="218"/>
      <c r="F318" s="126"/>
      <c r="G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225"/>
    </row>
    <row r="319" spans="1:20" s="215" customFormat="1" x14ac:dyDescent="0.2">
      <c r="A319" s="126"/>
      <c r="B319" s="88"/>
      <c r="C319" s="88"/>
      <c r="D319" s="126"/>
      <c r="E319" s="218"/>
      <c r="F319" s="126"/>
      <c r="G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225"/>
    </row>
    <row r="320" spans="1:20" s="215" customFormat="1" x14ac:dyDescent="0.2">
      <c r="A320" s="126"/>
      <c r="B320" s="88"/>
      <c r="C320" s="88"/>
      <c r="D320" s="126"/>
      <c r="E320" s="218"/>
      <c r="F320" s="126"/>
      <c r="G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225"/>
    </row>
    <row r="321" spans="1:20" s="215" customFormat="1" x14ac:dyDescent="0.2">
      <c r="A321" s="126"/>
      <c r="B321" s="88"/>
      <c r="C321" s="88"/>
      <c r="D321" s="126"/>
      <c r="E321" s="218"/>
      <c r="F321" s="126"/>
      <c r="G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225"/>
    </row>
    <row r="322" spans="1:20" s="215" customFormat="1" x14ac:dyDescent="0.2">
      <c r="A322" s="126"/>
      <c r="B322" s="88"/>
      <c r="C322" s="88"/>
      <c r="D322" s="126"/>
      <c r="E322" s="218"/>
      <c r="F322" s="126"/>
      <c r="G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225"/>
    </row>
    <row r="323" spans="1:20" s="215" customFormat="1" x14ac:dyDescent="0.2">
      <c r="A323" s="126"/>
      <c r="B323" s="88"/>
      <c r="C323" s="88"/>
      <c r="D323" s="126"/>
      <c r="E323" s="218"/>
      <c r="F323" s="126"/>
      <c r="G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225"/>
    </row>
    <row r="324" spans="1:20" s="215" customFormat="1" x14ac:dyDescent="0.2">
      <c r="A324" s="126"/>
      <c r="B324" s="88"/>
      <c r="C324" s="88"/>
      <c r="D324" s="126"/>
      <c r="E324" s="218"/>
      <c r="F324" s="126"/>
      <c r="G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225"/>
    </row>
    <row r="325" spans="1:20" s="215" customFormat="1" x14ac:dyDescent="0.2">
      <c r="A325" s="126"/>
      <c r="B325" s="126"/>
      <c r="C325" s="126"/>
      <c r="D325" s="126"/>
      <c r="E325" s="218"/>
      <c r="F325" s="126"/>
      <c r="G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225"/>
    </row>
    <row r="326" spans="1:20" s="215" customFormat="1" x14ac:dyDescent="0.2">
      <c r="A326" s="126"/>
      <c r="B326" s="126"/>
      <c r="C326" s="126"/>
      <c r="D326" s="126"/>
      <c r="E326" s="218"/>
      <c r="F326" s="126"/>
      <c r="G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225"/>
    </row>
    <row r="327" spans="1:20" s="215" customFormat="1" x14ac:dyDescent="0.2">
      <c r="A327" s="126"/>
      <c r="B327" s="126"/>
      <c r="C327" s="126"/>
      <c r="D327" s="126"/>
      <c r="E327" s="218"/>
      <c r="F327" s="126"/>
      <c r="G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225"/>
    </row>
    <row r="328" spans="1:20" s="215" customFormat="1" x14ac:dyDescent="0.2">
      <c r="A328" s="126"/>
      <c r="B328" s="126"/>
      <c r="C328" s="126"/>
      <c r="D328" s="126"/>
      <c r="E328" s="218"/>
      <c r="F328" s="126"/>
      <c r="G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225"/>
    </row>
    <row r="329" spans="1:20" s="215" customFormat="1" x14ac:dyDescent="0.2">
      <c r="A329" s="126"/>
      <c r="B329" s="126"/>
      <c r="C329" s="126"/>
      <c r="D329" s="126"/>
      <c r="E329" s="218"/>
      <c r="F329" s="126"/>
      <c r="G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225"/>
    </row>
    <row r="330" spans="1:20" s="215" customFormat="1" x14ac:dyDescent="0.2">
      <c r="A330" s="126"/>
      <c r="B330" s="126"/>
      <c r="C330" s="126"/>
      <c r="D330" s="126"/>
      <c r="E330" s="218"/>
      <c r="F330" s="126"/>
      <c r="G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225"/>
    </row>
    <row r="331" spans="1:20" s="215" customFormat="1" x14ac:dyDescent="0.2">
      <c r="A331" s="126"/>
      <c r="B331" s="126"/>
      <c r="C331" s="126"/>
      <c r="D331" s="126"/>
      <c r="E331" s="218"/>
      <c r="F331" s="126"/>
      <c r="G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225"/>
    </row>
    <row r="332" spans="1:20" s="215" customFormat="1" x14ac:dyDescent="0.2">
      <c r="A332" s="126"/>
      <c r="B332" s="126"/>
      <c r="C332" s="126"/>
      <c r="D332" s="126"/>
      <c r="E332" s="218"/>
      <c r="F332" s="126"/>
      <c r="G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225"/>
    </row>
    <row r="333" spans="1:20" s="215" customFormat="1" x14ac:dyDescent="0.2">
      <c r="A333" s="126"/>
      <c r="B333" s="126"/>
      <c r="C333" s="126"/>
      <c r="D333" s="126"/>
      <c r="E333" s="218"/>
      <c r="F333" s="126"/>
      <c r="G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225"/>
    </row>
    <row r="334" spans="1:20" s="215" customFormat="1" x14ac:dyDescent="0.2">
      <c r="A334" s="126"/>
      <c r="B334" s="126"/>
      <c r="C334" s="126"/>
      <c r="D334" s="126"/>
      <c r="E334" s="218"/>
      <c r="F334" s="126"/>
      <c r="G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225"/>
    </row>
    <row r="335" spans="1:20" s="215" customFormat="1" x14ac:dyDescent="0.2">
      <c r="A335" s="126"/>
      <c r="B335" s="126"/>
      <c r="C335" s="126"/>
      <c r="D335" s="126"/>
      <c r="E335" s="218"/>
      <c r="F335" s="126"/>
      <c r="G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225"/>
    </row>
    <row r="336" spans="1:20" s="215" customFormat="1" x14ac:dyDescent="0.2">
      <c r="A336" s="126"/>
      <c r="B336" s="126"/>
      <c r="C336" s="126"/>
      <c r="D336" s="126"/>
      <c r="E336" s="218"/>
      <c r="F336" s="126"/>
      <c r="G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225"/>
    </row>
    <row r="337" spans="1:20" s="215" customFormat="1" x14ac:dyDescent="0.2">
      <c r="A337" s="126"/>
      <c r="B337" s="126"/>
      <c r="C337" s="126"/>
      <c r="D337" s="126"/>
      <c r="E337" s="218"/>
      <c r="F337" s="126"/>
      <c r="G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225"/>
    </row>
    <row r="338" spans="1:20" s="215" customFormat="1" x14ac:dyDescent="0.2">
      <c r="A338" s="126"/>
      <c r="B338" s="126"/>
      <c r="C338" s="126"/>
      <c r="D338" s="126"/>
      <c r="E338" s="218"/>
      <c r="F338" s="126"/>
      <c r="G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225"/>
    </row>
    <row r="339" spans="1:20" s="215" customFormat="1" x14ac:dyDescent="0.2">
      <c r="A339" s="126"/>
      <c r="B339" s="126"/>
      <c r="C339" s="126"/>
      <c r="D339" s="126"/>
      <c r="E339" s="218"/>
      <c r="F339" s="126"/>
      <c r="G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225"/>
    </row>
    <row r="340" spans="1:20" s="215" customFormat="1" x14ac:dyDescent="0.2">
      <c r="A340" s="126"/>
      <c r="B340" s="126"/>
      <c r="C340" s="126"/>
      <c r="D340" s="126"/>
      <c r="E340" s="218"/>
      <c r="F340" s="126"/>
      <c r="G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225"/>
    </row>
    <row r="341" spans="1:20" s="215" customFormat="1" x14ac:dyDescent="0.2">
      <c r="A341" s="126"/>
      <c r="B341" s="126"/>
      <c r="C341" s="126"/>
      <c r="D341" s="126"/>
      <c r="E341" s="218"/>
      <c r="F341" s="126"/>
      <c r="G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225"/>
    </row>
    <row r="342" spans="1:20" s="215" customFormat="1" x14ac:dyDescent="0.2">
      <c r="A342" s="126"/>
      <c r="B342" s="126"/>
      <c r="C342" s="126"/>
      <c r="D342" s="126"/>
      <c r="E342" s="218"/>
      <c r="F342" s="126"/>
      <c r="G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225"/>
    </row>
    <row r="343" spans="1:20" s="215" customFormat="1" x14ac:dyDescent="0.2">
      <c r="A343" s="126"/>
      <c r="B343" s="126"/>
      <c r="C343" s="126"/>
      <c r="D343" s="126"/>
      <c r="E343" s="218"/>
      <c r="F343" s="126"/>
      <c r="G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225"/>
    </row>
    <row r="344" spans="1:20" s="215" customFormat="1" x14ac:dyDescent="0.2">
      <c r="A344" s="126"/>
      <c r="B344" s="126"/>
      <c r="C344" s="126"/>
      <c r="D344" s="126"/>
      <c r="E344" s="218"/>
      <c r="F344" s="126"/>
      <c r="G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225"/>
    </row>
    <row r="345" spans="1:20" s="215" customFormat="1" x14ac:dyDescent="0.2">
      <c r="A345" s="126"/>
      <c r="B345" s="126"/>
      <c r="C345" s="126"/>
      <c r="D345" s="126"/>
      <c r="E345" s="218"/>
      <c r="F345" s="126"/>
      <c r="G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225"/>
    </row>
    <row r="346" spans="1:20" s="215" customFormat="1" x14ac:dyDescent="0.2">
      <c r="A346" s="126"/>
      <c r="B346" s="126"/>
      <c r="C346" s="126"/>
      <c r="D346" s="126"/>
      <c r="E346" s="218"/>
      <c r="F346" s="126"/>
      <c r="G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225"/>
    </row>
    <row r="347" spans="1:20" s="215" customFormat="1" x14ac:dyDescent="0.2">
      <c r="A347" s="126"/>
      <c r="B347" s="126"/>
      <c r="C347" s="126"/>
      <c r="D347" s="126"/>
      <c r="E347" s="218"/>
      <c r="F347" s="126"/>
      <c r="G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225"/>
    </row>
    <row r="348" spans="1:20" s="215" customFormat="1" x14ac:dyDescent="0.2">
      <c r="A348" s="126"/>
      <c r="B348" s="126"/>
      <c r="C348" s="126"/>
      <c r="D348" s="126"/>
      <c r="E348" s="218"/>
      <c r="F348" s="126"/>
      <c r="G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225"/>
    </row>
    <row r="349" spans="1:20" s="215" customFormat="1" x14ac:dyDescent="0.2">
      <c r="A349" s="126"/>
      <c r="B349" s="126"/>
      <c r="C349" s="126"/>
      <c r="D349" s="126"/>
      <c r="E349" s="218"/>
      <c r="F349" s="126"/>
      <c r="G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225"/>
    </row>
    <row r="350" spans="1:20" s="215" customFormat="1" x14ac:dyDescent="0.2">
      <c r="A350" s="126"/>
      <c r="B350" s="126"/>
      <c r="C350" s="126"/>
      <c r="D350" s="126"/>
      <c r="E350" s="218"/>
      <c r="F350" s="126"/>
      <c r="G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225"/>
    </row>
    <row r="351" spans="1:20" s="215" customFormat="1" x14ac:dyDescent="0.2">
      <c r="A351" s="126"/>
      <c r="B351" s="126"/>
      <c r="C351" s="126"/>
      <c r="D351" s="126"/>
      <c r="E351" s="218"/>
      <c r="F351" s="126"/>
      <c r="G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225"/>
    </row>
    <row r="352" spans="1:20" s="215" customFormat="1" x14ac:dyDescent="0.2">
      <c r="A352" s="126"/>
      <c r="B352" s="126"/>
      <c r="C352" s="126"/>
      <c r="D352" s="126"/>
      <c r="E352" s="218"/>
      <c r="F352" s="126"/>
      <c r="G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225"/>
    </row>
    <row r="353" spans="1:20" s="215" customFormat="1" x14ac:dyDescent="0.2">
      <c r="A353" s="126"/>
      <c r="B353" s="126"/>
      <c r="C353" s="126"/>
      <c r="D353" s="126"/>
      <c r="E353" s="218"/>
      <c r="F353" s="126"/>
      <c r="G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225"/>
    </row>
    <row r="354" spans="1:20" s="215" customFormat="1" x14ac:dyDescent="0.2">
      <c r="A354" s="126"/>
      <c r="B354" s="126"/>
      <c r="C354" s="126"/>
      <c r="D354" s="126"/>
      <c r="E354" s="218"/>
      <c r="F354" s="126"/>
      <c r="G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225"/>
    </row>
    <row r="355" spans="1:20" s="215" customFormat="1" x14ac:dyDescent="0.2">
      <c r="A355" s="126"/>
      <c r="B355" s="126"/>
      <c r="C355" s="126"/>
      <c r="D355" s="126"/>
      <c r="E355" s="218"/>
      <c r="F355" s="126"/>
      <c r="G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225"/>
    </row>
  </sheetData>
  <mergeCells count="7">
    <mergeCell ref="A52:D52"/>
    <mergeCell ref="A58:D58"/>
    <mergeCell ref="A1:F1"/>
    <mergeCell ref="A3:D3"/>
    <mergeCell ref="A10:D10"/>
    <mergeCell ref="A19:D19"/>
    <mergeCell ref="A38:D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9"/>
  <sheetViews>
    <sheetView zoomScale="85" zoomScaleNormal="85" workbookViewId="0">
      <selection activeCell="B10" sqref="B10"/>
    </sheetView>
  </sheetViews>
  <sheetFormatPr defaultRowHeight="12.75" x14ac:dyDescent="0.2"/>
  <cols>
    <col min="1" max="1" width="9.140625" style="126"/>
    <col min="2" max="2" width="55.85546875" style="126" customWidth="1"/>
    <col min="3" max="3" width="9.42578125" style="126" customWidth="1"/>
    <col min="4" max="5" width="13.140625" style="126" customWidth="1"/>
    <col min="6" max="6" width="15.42578125" style="214" customWidth="1"/>
    <col min="7" max="7" width="14.42578125" style="214" bestFit="1" customWidth="1"/>
    <col min="8" max="8" width="17.42578125" style="215" customWidth="1"/>
    <col min="9" max="10" width="16.140625" style="126" bestFit="1" customWidth="1"/>
    <col min="11" max="12" width="16.140625" style="126" customWidth="1"/>
    <col min="13" max="24" width="12" style="126" customWidth="1"/>
    <col min="25" max="25" width="10.42578125" style="126" customWidth="1"/>
    <col min="26" max="26" width="9.140625" style="225"/>
    <col min="27" max="16384" width="9.140625" style="126"/>
  </cols>
  <sheetData>
    <row r="1" spans="1:26" customFormat="1" x14ac:dyDescent="0.2">
      <c r="A1" s="288" t="s">
        <v>159</v>
      </c>
      <c r="B1" s="289"/>
      <c r="C1" s="289"/>
      <c r="D1" s="289"/>
      <c r="E1" s="289"/>
      <c r="F1" s="289"/>
      <c r="G1" s="178"/>
      <c r="H1" s="187"/>
      <c r="Z1" s="222"/>
    </row>
    <row r="2" spans="1:26" customFormat="1" x14ac:dyDescent="0.2">
      <c r="A2" s="268" t="s">
        <v>1</v>
      </c>
      <c r="B2" s="268" t="s">
        <v>0</v>
      </c>
      <c r="C2" s="268" t="s">
        <v>50</v>
      </c>
      <c r="D2" s="91" t="s">
        <v>49</v>
      </c>
      <c r="E2" s="269" t="s">
        <v>127</v>
      </c>
      <c r="F2" s="193" t="s">
        <v>160</v>
      </c>
      <c r="G2" s="179" t="s">
        <v>192</v>
      </c>
      <c r="H2" s="188" t="s">
        <v>169</v>
      </c>
      <c r="I2" s="85" t="s">
        <v>190</v>
      </c>
      <c r="J2" s="85" t="s">
        <v>191</v>
      </c>
      <c r="K2" s="230" t="s">
        <v>199</v>
      </c>
      <c r="L2" s="230" t="s">
        <v>202</v>
      </c>
      <c r="M2" s="209">
        <v>43831</v>
      </c>
      <c r="N2" s="209">
        <v>43862</v>
      </c>
      <c r="O2" s="209">
        <v>43891</v>
      </c>
      <c r="P2" s="209">
        <v>43922</v>
      </c>
      <c r="Q2" s="209">
        <v>43952</v>
      </c>
      <c r="R2" s="209">
        <v>43983</v>
      </c>
      <c r="S2" s="209">
        <v>44013</v>
      </c>
      <c r="T2" s="209">
        <v>44044</v>
      </c>
      <c r="U2" s="209">
        <v>44075</v>
      </c>
      <c r="V2" s="209">
        <v>44105</v>
      </c>
      <c r="W2" s="209">
        <v>44136</v>
      </c>
      <c r="X2" s="209">
        <v>44166</v>
      </c>
      <c r="Y2" s="228">
        <v>2020</v>
      </c>
      <c r="Z2" s="222"/>
    </row>
    <row r="3" spans="1:26" customFormat="1" x14ac:dyDescent="0.2">
      <c r="A3" s="290" t="s">
        <v>162</v>
      </c>
      <c r="B3" s="291"/>
      <c r="C3" s="291"/>
      <c r="D3" s="292"/>
      <c r="E3" s="93"/>
      <c r="F3" s="195"/>
      <c r="G3" s="184">
        <v>0.9</v>
      </c>
      <c r="H3" s="183">
        <v>0.1</v>
      </c>
      <c r="I3" s="183">
        <v>0.1</v>
      </c>
      <c r="J3" s="183">
        <v>0.1</v>
      </c>
      <c r="K3" s="183">
        <v>0.1</v>
      </c>
      <c r="L3" s="183">
        <v>0.1</v>
      </c>
      <c r="M3" s="210">
        <f t="shared" ref="M3:X3" si="0">10%/12</f>
        <v>8.3333333333333332E-3</v>
      </c>
      <c r="N3" s="210">
        <f t="shared" si="0"/>
        <v>8.3333333333333332E-3</v>
      </c>
      <c r="O3" s="210">
        <f t="shared" si="0"/>
        <v>8.3333333333333332E-3</v>
      </c>
      <c r="P3" s="210">
        <f t="shared" si="0"/>
        <v>8.3333333333333332E-3</v>
      </c>
      <c r="Q3" s="210">
        <f t="shared" si="0"/>
        <v>8.3333333333333332E-3</v>
      </c>
      <c r="R3" s="210">
        <f t="shared" si="0"/>
        <v>8.3333333333333332E-3</v>
      </c>
      <c r="S3" s="210">
        <f t="shared" si="0"/>
        <v>8.3333333333333332E-3</v>
      </c>
      <c r="T3" s="210">
        <f t="shared" si="0"/>
        <v>8.3333333333333332E-3</v>
      </c>
      <c r="U3" s="210">
        <f t="shared" si="0"/>
        <v>8.3333333333333332E-3</v>
      </c>
      <c r="V3" s="210">
        <f t="shared" si="0"/>
        <v>8.3333333333333332E-3</v>
      </c>
      <c r="W3" s="210">
        <f t="shared" si="0"/>
        <v>8.3333333333333332E-3</v>
      </c>
      <c r="X3" s="210">
        <f t="shared" si="0"/>
        <v>8.3333333333333332E-3</v>
      </c>
      <c r="Y3" s="86"/>
      <c r="Z3" s="223">
        <f t="shared" ref="Z3:Z6" si="1">10%/12</f>
        <v>8.3333333333333332E-3</v>
      </c>
    </row>
    <row r="4" spans="1:26" s="244" customFormat="1" x14ac:dyDescent="0.2">
      <c r="A4" s="233">
        <v>204</v>
      </c>
      <c r="B4" s="234" t="s">
        <v>67</v>
      </c>
      <c r="C4" s="235">
        <v>98</v>
      </c>
      <c r="D4" s="236">
        <v>39280</v>
      </c>
      <c r="E4" s="237">
        <v>1390</v>
      </c>
      <c r="F4" s="238">
        <v>834</v>
      </c>
      <c r="G4" s="247">
        <f t="shared" ref="G4:G6" si="2">F4*90%</f>
        <v>750.6</v>
      </c>
      <c r="H4" s="240">
        <f t="shared" ref="H4:H6" si="3">G4*10%</f>
        <v>75.06</v>
      </c>
      <c r="I4" s="240">
        <f t="shared" ref="I4:I6" si="4">G4*10%</f>
        <v>75.06</v>
      </c>
      <c r="J4" s="240">
        <f t="shared" ref="J4:J6" si="5">G4*10%</f>
        <v>75.06</v>
      </c>
      <c r="K4" s="240">
        <f t="shared" ref="K4:K6" si="6">G4*10%</f>
        <v>75.06</v>
      </c>
      <c r="L4" s="240">
        <f t="shared" ref="L4:L6" si="7">G4*10%</f>
        <v>75.06</v>
      </c>
      <c r="M4" s="241">
        <f t="shared" ref="M4:M6" si="8">G4*Z4</f>
        <v>6.2549999999999999</v>
      </c>
      <c r="N4" s="241">
        <f t="shared" ref="N4:N6" si="9">G4*Z4</f>
        <v>6.2549999999999999</v>
      </c>
      <c r="O4" s="241">
        <f t="shared" ref="O4:O6" si="10">G4*Z4</f>
        <v>6.2549999999999999</v>
      </c>
      <c r="P4" s="241"/>
      <c r="Q4" s="241"/>
      <c r="R4" s="241"/>
      <c r="S4" s="241"/>
      <c r="T4" s="241"/>
      <c r="U4" s="241"/>
      <c r="V4" s="241"/>
      <c r="W4" s="241"/>
      <c r="X4" s="241"/>
      <c r="Y4" s="242">
        <f t="shared" ref="Y4:Y6" si="11">SUM(M4:X4)</f>
        <v>18.765000000000001</v>
      </c>
      <c r="Z4" s="243">
        <f t="shared" si="1"/>
        <v>8.3333333333333332E-3</v>
      </c>
    </row>
    <row r="5" spans="1:26" s="244" customFormat="1" x14ac:dyDescent="0.2">
      <c r="A5" s="233">
        <v>224</v>
      </c>
      <c r="B5" s="234" t="s">
        <v>80</v>
      </c>
      <c r="C5" s="235">
        <v>50971</v>
      </c>
      <c r="D5" s="236">
        <v>39443</v>
      </c>
      <c r="E5" s="237">
        <v>1506.33</v>
      </c>
      <c r="F5" s="238">
        <v>903.79799999999989</v>
      </c>
      <c r="G5" s="247">
        <f t="shared" si="2"/>
        <v>813.41819999999996</v>
      </c>
      <c r="H5" s="240">
        <f t="shared" si="3"/>
        <v>81.341819999999998</v>
      </c>
      <c r="I5" s="240">
        <f t="shared" si="4"/>
        <v>81.341819999999998</v>
      </c>
      <c r="J5" s="240">
        <f t="shared" si="5"/>
        <v>81.341819999999998</v>
      </c>
      <c r="K5" s="240">
        <f t="shared" si="6"/>
        <v>81.341819999999998</v>
      </c>
      <c r="L5" s="240">
        <f t="shared" si="7"/>
        <v>81.341819999999998</v>
      </c>
      <c r="M5" s="241">
        <f t="shared" si="8"/>
        <v>6.7784849999999999</v>
      </c>
      <c r="N5" s="241">
        <f t="shared" si="9"/>
        <v>6.7784849999999999</v>
      </c>
      <c r="O5" s="241">
        <f t="shared" si="10"/>
        <v>6.7784849999999999</v>
      </c>
      <c r="P5" s="241"/>
      <c r="Q5" s="241"/>
      <c r="R5" s="241"/>
      <c r="S5" s="241"/>
      <c r="T5" s="241"/>
      <c r="U5" s="241"/>
      <c r="V5" s="241"/>
      <c r="W5" s="241"/>
      <c r="X5" s="241"/>
      <c r="Y5" s="242">
        <f t="shared" si="11"/>
        <v>20.335455</v>
      </c>
      <c r="Z5" s="243">
        <f t="shared" si="1"/>
        <v>8.3333333333333332E-3</v>
      </c>
    </row>
    <row r="6" spans="1:26" s="244" customFormat="1" ht="13.5" thickBot="1" x14ac:dyDescent="0.25">
      <c r="A6" s="233">
        <v>226</v>
      </c>
      <c r="B6" s="234" t="s">
        <v>81</v>
      </c>
      <c r="C6" s="235">
        <v>50971</v>
      </c>
      <c r="D6" s="236">
        <v>39443</v>
      </c>
      <c r="E6" s="237">
        <v>2435.67</v>
      </c>
      <c r="F6" s="238">
        <v>1461.402</v>
      </c>
      <c r="G6" s="247">
        <f t="shared" si="2"/>
        <v>1315.2618</v>
      </c>
      <c r="H6" s="240">
        <f t="shared" si="3"/>
        <v>131.52618000000001</v>
      </c>
      <c r="I6" s="240">
        <f t="shared" si="4"/>
        <v>131.52618000000001</v>
      </c>
      <c r="J6" s="240">
        <f t="shared" si="5"/>
        <v>131.52618000000001</v>
      </c>
      <c r="K6" s="240">
        <f t="shared" si="6"/>
        <v>131.52618000000001</v>
      </c>
      <c r="L6" s="240">
        <f t="shared" si="7"/>
        <v>131.52618000000001</v>
      </c>
      <c r="M6" s="241">
        <f t="shared" si="8"/>
        <v>10.960514999999999</v>
      </c>
      <c r="N6" s="241">
        <f t="shared" si="9"/>
        <v>10.960514999999999</v>
      </c>
      <c r="O6" s="241">
        <f t="shared" si="10"/>
        <v>10.960514999999999</v>
      </c>
      <c r="P6" s="241"/>
      <c r="Q6" s="241"/>
      <c r="R6" s="241"/>
      <c r="S6" s="241"/>
      <c r="T6" s="241"/>
      <c r="U6" s="241"/>
      <c r="V6" s="241"/>
      <c r="W6" s="241"/>
      <c r="X6" s="241"/>
      <c r="Y6" s="242">
        <f t="shared" si="11"/>
        <v>32.881544999999996</v>
      </c>
      <c r="Z6" s="243">
        <f t="shared" si="1"/>
        <v>8.3333333333333332E-3</v>
      </c>
    </row>
    <row r="7" spans="1:26" customFormat="1" ht="13.5" thickBot="1" x14ac:dyDescent="0.25">
      <c r="A7" s="105"/>
      <c r="B7" s="106"/>
      <c r="C7" s="106"/>
      <c r="D7" s="122"/>
      <c r="E7" s="123" t="s">
        <v>166</v>
      </c>
      <c r="F7" s="264">
        <f t="shared" ref="F7:X7" si="12">SUM(F4:F6)</f>
        <v>3199.2</v>
      </c>
      <c r="G7" s="203">
        <f t="shared" si="12"/>
        <v>2879.2799999999997</v>
      </c>
      <c r="H7" s="118">
        <f t="shared" si="12"/>
        <v>287.928</v>
      </c>
      <c r="I7" s="118">
        <f t="shared" si="12"/>
        <v>287.928</v>
      </c>
      <c r="J7" s="118">
        <f t="shared" si="12"/>
        <v>287.928</v>
      </c>
      <c r="K7" s="118">
        <f t="shared" si="12"/>
        <v>287.928</v>
      </c>
      <c r="L7" s="118">
        <f t="shared" si="12"/>
        <v>287.928</v>
      </c>
      <c r="M7" s="118">
        <f t="shared" si="12"/>
        <v>23.994</v>
      </c>
      <c r="N7" s="118">
        <f t="shared" si="12"/>
        <v>23.994</v>
      </c>
      <c r="O7" s="118">
        <f t="shared" si="12"/>
        <v>23.994</v>
      </c>
      <c r="P7" s="118">
        <f t="shared" si="12"/>
        <v>0</v>
      </c>
      <c r="Q7" s="118">
        <f t="shared" si="12"/>
        <v>0</v>
      </c>
      <c r="R7" s="118">
        <f t="shared" si="12"/>
        <v>0</v>
      </c>
      <c r="S7" s="118">
        <f t="shared" si="12"/>
        <v>0</v>
      </c>
      <c r="T7" s="118">
        <f t="shared" si="12"/>
        <v>0</v>
      </c>
      <c r="U7" s="118">
        <f t="shared" si="12"/>
        <v>0</v>
      </c>
      <c r="V7" s="118">
        <f t="shared" si="12"/>
        <v>0</v>
      </c>
      <c r="W7" s="118">
        <f t="shared" si="12"/>
        <v>0</v>
      </c>
      <c r="X7" s="118">
        <f t="shared" si="12"/>
        <v>0</v>
      </c>
      <c r="Y7" s="86">
        <f>SUM(M7:X7)</f>
        <v>71.981999999999999</v>
      </c>
      <c r="Z7" s="222"/>
    </row>
    <row r="8" spans="1:26" customFormat="1" x14ac:dyDescent="0.2">
      <c r="F8" s="208"/>
      <c r="G8" s="143"/>
      <c r="H8" s="187"/>
      <c r="Z8" s="222"/>
    </row>
    <row r="9" spans="1:26" customFormat="1" x14ac:dyDescent="0.2">
      <c r="A9" s="293" t="s">
        <v>164</v>
      </c>
      <c r="B9" s="294"/>
      <c r="C9" s="294"/>
      <c r="D9" s="295"/>
      <c r="E9" s="83">
        <v>82920.63</v>
      </c>
      <c r="F9" s="195"/>
      <c r="G9" s="185">
        <v>0.9</v>
      </c>
      <c r="H9" s="183">
        <v>0.2</v>
      </c>
      <c r="I9" s="183">
        <v>0.2</v>
      </c>
      <c r="J9" s="183">
        <v>0.2</v>
      </c>
      <c r="K9" s="183">
        <v>0.2</v>
      </c>
      <c r="L9" s="183">
        <v>0.2</v>
      </c>
      <c r="M9" s="210">
        <f t="shared" ref="M9:X9" si="13">20%/12</f>
        <v>1.6666666666666666E-2</v>
      </c>
      <c r="N9" s="210">
        <f t="shared" si="13"/>
        <v>1.6666666666666666E-2</v>
      </c>
      <c r="O9" s="210">
        <f t="shared" si="13"/>
        <v>1.6666666666666666E-2</v>
      </c>
      <c r="P9" s="210">
        <f t="shared" si="13"/>
        <v>1.6666666666666666E-2</v>
      </c>
      <c r="Q9" s="210">
        <f t="shared" si="13"/>
        <v>1.6666666666666666E-2</v>
      </c>
      <c r="R9" s="210">
        <f t="shared" si="13"/>
        <v>1.6666666666666666E-2</v>
      </c>
      <c r="S9" s="210">
        <f t="shared" si="13"/>
        <v>1.6666666666666666E-2</v>
      </c>
      <c r="T9" s="210">
        <f t="shared" si="13"/>
        <v>1.6666666666666666E-2</v>
      </c>
      <c r="U9" s="210">
        <f t="shared" si="13"/>
        <v>1.6666666666666666E-2</v>
      </c>
      <c r="V9" s="210">
        <f t="shared" si="13"/>
        <v>1.6666666666666666E-2</v>
      </c>
      <c r="W9" s="210">
        <f t="shared" si="13"/>
        <v>1.6666666666666666E-2</v>
      </c>
      <c r="X9" s="210">
        <f t="shared" si="13"/>
        <v>1.6666666666666666E-2</v>
      </c>
      <c r="Z9" s="223">
        <f>20%/12</f>
        <v>1.6666666666666666E-2</v>
      </c>
    </row>
    <row r="10" spans="1:26" s="244" customFormat="1" ht="13.5" thickBot="1" x14ac:dyDescent="0.25">
      <c r="A10" s="233">
        <v>252</v>
      </c>
      <c r="B10" s="234" t="s">
        <v>79</v>
      </c>
      <c r="C10" s="235">
        <v>14754</v>
      </c>
      <c r="D10" s="236">
        <v>39568</v>
      </c>
      <c r="E10" s="237">
        <v>1370</v>
      </c>
      <c r="F10" s="238">
        <v>822</v>
      </c>
      <c r="G10" s="239">
        <f t="shared" ref="G10" si="14">F10*90%</f>
        <v>739.80000000000007</v>
      </c>
      <c r="H10" s="240">
        <f t="shared" ref="H10" si="15">G10*20%</f>
        <v>147.96</v>
      </c>
      <c r="I10" s="240">
        <f t="shared" ref="I10" si="16">G10*20%</f>
        <v>147.96</v>
      </c>
      <c r="J10" s="240">
        <f t="shared" ref="J10" si="17">G10*20%</f>
        <v>147.96</v>
      </c>
      <c r="K10" s="240">
        <f t="shared" ref="K10" si="18">G10*20%</f>
        <v>147.96</v>
      </c>
      <c r="L10" s="240">
        <f t="shared" ref="L10" si="19">G10*20%</f>
        <v>147.96</v>
      </c>
      <c r="M10" s="241" t="s">
        <v>203</v>
      </c>
      <c r="N10" s="241" t="s">
        <v>203</v>
      </c>
      <c r="O10" s="241" t="s">
        <v>203</v>
      </c>
      <c r="P10" s="241" t="s">
        <v>203</v>
      </c>
      <c r="Q10" s="241" t="s">
        <v>203</v>
      </c>
      <c r="R10" s="241" t="s">
        <v>203</v>
      </c>
      <c r="S10" s="241" t="s">
        <v>203</v>
      </c>
      <c r="T10" s="241" t="s">
        <v>203</v>
      </c>
      <c r="U10" s="241" t="s">
        <v>203</v>
      </c>
      <c r="V10" s="241" t="s">
        <v>203</v>
      </c>
      <c r="W10" s="241" t="s">
        <v>203</v>
      </c>
      <c r="X10" s="241" t="s">
        <v>203</v>
      </c>
      <c r="Y10" s="242">
        <f t="shared" ref="Y10" si="20">SUM(M10:X10)</f>
        <v>0</v>
      </c>
      <c r="Z10" s="243">
        <f t="shared" ref="Z10" si="21">20%/12</f>
        <v>1.6666666666666666E-2</v>
      </c>
    </row>
    <row r="11" spans="1:26" customFormat="1" ht="13.5" thickBot="1" x14ac:dyDescent="0.25">
      <c r="A11" s="105"/>
      <c r="B11" s="106"/>
      <c r="C11" s="106"/>
      <c r="D11" s="128"/>
      <c r="E11" s="130" t="s">
        <v>166</v>
      </c>
      <c r="F11" s="263">
        <f t="shared" ref="F11:X11" si="22">SUM(F10:F10)</f>
        <v>822</v>
      </c>
      <c r="G11" s="204">
        <f t="shared" si="22"/>
        <v>739.80000000000007</v>
      </c>
      <c r="H11" s="127">
        <f t="shared" si="22"/>
        <v>147.96</v>
      </c>
      <c r="I11" s="127">
        <f t="shared" si="22"/>
        <v>147.96</v>
      </c>
      <c r="J11" s="127">
        <f t="shared" si="22"/>
        <v>147.96</v>
      </c>
      <c r="K11" s="127">
        <f t="shared" si="22"/>
        <v>147.96</v>
      </c>
      <c r="L11" s="127">
        <f t="shared" si="22"/>
        <v>147.96</v>
      </c>
      <c r="M11" s="118">
        <f t="shared" si="22"/>
        <v>0</v>
      </c>
      <c r="N11" s="118">
        <f t="shared" si="22"/>
        <v>0</v>
      </c>
      <c r="O11" s="118">
        <f t="shared" si="22"/>
        <v>0</v>
      </c>
      <c r="P11" s="118">
        <f t="shared" si="22"/>
        <v>0</v>
      </c>
      <c r="Q11" s="118">
        <f t="shared" si="22"/>
        <v>0</v>
      </c>
      <c r="R11" s="118">
        <f t="shared" si="22"/>
        <v>0</v>
      </c>
      <c r="S11" s="118">
        <f t="shared" si="22"/>
        <v>0</v>
      </c>
      <c r="T11" s="118">
        <f t="shared" si="22"/>
        <v>0</v>
      </c>
      <c r="U11" s="118">
        <f t="shared" si="22"/>
        <v>0</v>
      </c>
      <c r="V11" s="118">
        <f t="shared" si="22"/>
        <v>0</v>
      </c>
      <c r="W11" s="118">
        <f t="shared" si="22"/>
        <v>0</v>
      </c>
      <c r="X11" s="118">
        <f t="shared" si="22"/>
        <v>0</v>
      </c>
      <c r="Y11" s="86">
        <f>SUM(M11:X11)</f>
        <v>0</v>
      </c>
      <c r="Z11" s="222"/>
    </row>
    <row r="12" spans="1:26" customFormat="1" x14ac:dyDescent="0.2">
      <c r="E12" s="86"/>
      <c r="F12" s="205"/>
      <c r="G12" s="142"/>
      <c r="H12" s="187"/>
      <c r="Z12" s="222"/>
    </row>
    <row r="13" spans="1:26" customFormat="1" ht="21" thickBot="1" x14ac:dyDescent="0.35">
      <c r="A13" s="2"/>
      <c r="B13" s="3"/>
      <c r="C13" s="3"/>
      <c r="E13" s="82"/>
      <c r="F13" s="208"/>
      <c r="G13" s="143"/>
      <c r="H13" s="187"/>
      <c r="Z13" s="222"/>
    </row>
    <row r="14" spans="1:26" customFormat="1" ht="21" thickBot="1" x14ac:dyDescent="0.35">
      <c r="A14" s="2"/>
      <c r="B14" s="3"/>
      <c r="C14" s="3"/>
      <c r="E14" s="131" t="s">
        <v>167</v>
      </c>
      <c r="F14" s="145">
        <f>F7+F11</f>
        <v>4021.2</v>
      </c>
      <c r="G14" s="144"/>
      <c r="H14" s="144"/>
      <c r="I14" s="126"/>
      <c r="J14" s="126"/>
      <c r="K14" s="126"/>
      <c r="L14" s="126"/>
      <c r="Z14" s="222"/>
    </row>
    <row r="15" spans="1:26" ht="20.25" x14ac:dyDescent="0.3">
      <c r="A15" s="216"/>
      <c r="B15" s="217"/>
      <c r="C15" s="217"/>
      <c r="E15" s="218"/>
      <c r="F15" s="219"/>
      <c r="G15" s="219"/>
    </row>
    <row r="16" spans="1:26" ht="20.25" x14ac:dyDescent="0.3">
      <c r="A16" s="216"/>
      <c r="B16" s="217"/>
      <c r="C16" s="217"/>
      <c r="E16" s="218"/>
      <c r="F16" s="219"/>
      <c r="G16" s="219"/>
    </row>
    <row r="17" spans="1:26" ht="20.25" x14ac:dyDescent="0.3">
      <c r="A17" s="216"/>
      <c r="B17" s="217"/>
      <c r="C17" s="217"/>
      <c r="E17" s="218"/>
    </row>
    <row r="18" spans="1:26" s="215" customFormat="1" ht="20.25" x14ac:dyDescent="0.3">
      <c r="A18" s="216"/>
      <c r="B18" s="217"/>
      <c r="C18" s="217"/>
      <c r="D18" s="126"/>
      <c r="E18" s="218"/>
      <c r="F18" s="214"/>
      <c r="G18" s="214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225"/>
    </row>
    <row r="19" spans="1:26" s="215" customFormat="1" ht="20.25" x14ac:dyDescent="0.3">
      <c r="A19" s="216"/>
      <c r="B19" s="217"/>
      <c r="C19" s="217"/>
      <c r="D19" s="126"/>
      <c r="E19" s="218"/>
      <c r="F19" s="214"/>
      <c r="G19" s="214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225"/>
    </row>
    <row r="20" spans="1:26" s="215" customFormat="1" ht="20.25" x14ac:dyDescent="0.3">
      <c r="A20" s="216"/>
      <c r="B20" s="217"/>
      <c r="C20" s="217"/>
      <c r="D20" s="126"/>
      <c r="E20" s="218"/>
      <c r="F20" s="214"/>
      <c r="G20" s="214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225"/>
    </row>
    <row r="21" spans="1:26" s="215" customFormat="1" ht="20.25" x14ac:dyDescent="0.3">
      <c r="A21" s="216"/>
      <c r="B21" s="217"/>
      <c r="C21" s="217"/>
      <c r="D21" s="126"/>
      <c r="E21" s="218"/>
      <c r="F21" s="214"/>
      <c r="G21" s="214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225"/>
    </row>
    <row r="22" spans="1:26" s="215" customFormat="1" ht="20.25" x14ac:dyDescent="0.3">
      <c r="A22" s="216"/>
      <c r="B22" s="217"/>
      <c r="C22" s="217"/>
      <c r="D22" s="126"/>
      <c r="E22" s="218"/>
      <c r="F22" s="214"/>
      <c r="G22" s="214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225"/>
    </row>
    <row r="23" spans="1:26" s="215" customFormat="1" ht="20.25" x14ac:dyDescent="0.3">
      <c r="A23" s="216"/>
      <c r="B23" s="217"/>
      <c r="C23" s="217"/>
      <c r="D23" s="126"/>
      <c r="E23" s="218"/>
      <c r="F23" s="126"/>
      <c r="G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225"/>
    </row>
    <row r="24" spans="1:26" s="215" customFormat="1" ht="20.25" x14ac:dyDescent="0.3">
      <c r="A24" s="216"/>
      <c r="B24" s="217"/>
      <c r="C24" s="217"/>
      <c r="D24" s="126"/>
      <c r="E24" s="218"/>
      <c r="F24" s="126"/>
      <c r="G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225"/>
    </row>
    <row r="25" spans="1:26" s="215" customFormat="1" ht="20.25" x14ac:dyDescent="0.3">
      <c r="A25" s="216"/>
      <c r="B25" s="217"/>
      <c r="C25" s="217"/>
      <c r="D25" s="126"/>
      <c r="E25" s="218"/>
      <c r="F25" s="126"/>
      <c r="G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225"/>
    </row>
    <row r="26" spans="1:26" s="215" customFormat="1" ht="20.25" x14ac:dyDescent="0.3">
      <c r="A26" s="216"/>
      <c r="B26" s="217"/>
      <c r="C26" s="217"/>
      <c r="D26" s="126"/>
      <c r="E26" s="218"/>
      <c r="F26" s="126"/>
      <c r="G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225"/>
    </row>
    <row r="27" spans="1:26" s="215" customFormat="1" ht="20.25" x14ac:dyDescent="0.3">
      <c r="A27" s="216"/>
      <c r="B27" s="217"/>
      <c r="C27" s="217"/>
      <c r="D27" s="126"/>
      <c r="E27" s="218"/>
      <c r="F27" s="126"/>
      <c r="G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225"/>
    </row>
    <row r="28" spans="1:26" s="215" customFormat="1" ht="20.25" x14ac:dyDescent="0.3">
      <c r="A28" s="216"/>
      <c r="B28" s="217"/>
      <c r="C28" s="217"/>
      <c r="D28" s="126"/>
      <c r="E28" s="218"/>
      <c r="F28" s="126"/>
      <c r="G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225"/>
    </row>
    <row r="29" spans="1:26" s="215" customFormat="1" ht="20.25" x14ac:dyDescent="0.3">
      <c r="A29" s="216"/>
      <c r="B29" s="217"/>
      <c r="C29" s="217"/>
      <c r="D29" s="126"/>
      <c r="E29" s="218"/>
      <c r="F29" s="126"/>
      <c r="G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225"/>
    </row>
    <row r="30" spans="1:26" s="215" customFormat="1" ht="20.25" x14ac:dyDescent="0.3">
      <c r="A30" s="216"/>
      <c r="B30" s="217"/>
      <c r="C30" s="217"/>
      <c r="D30" s="126"/>
      <c r="E30" s="218"/>
      <c r="F30" s="126"/>
      <c r="G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225"/>
    </row>
    <row r="31" spans="1:26" s="215" customFormat="1" ht="20.25" x14ac:dyDescent="0.3">
      <c r="A31" s="216"/>
      <c r="B31" s="217"/>
      <c r="C31" s="217"/>
      <c r="D31" s="126"/>
      <c r="E31" s="218"/>
      <c r="F31" s="126"/>
      <c r="G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225"/>
    </row>
    <row r="32" spans="1:26" s="215" customFormat="1" ht="20.25" x14ac:dyDescent="0.3">
      <c r="A32" s="216"/>
      <c r="B32" s="217"/>
      <c r="C32" s="217"/>
      <c r="D32" s="126"/>
      <c r="E32" s="218"/>
      <c r="F32" s="126"/>
      <c r="G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225"/>
    </row>
    <row r="33" spans="1:26" s="215" customFormat="1" ht="20.25" x14ac:dyDescent="0.3">
      <c r="A33" s="216"/>
      <c r="B33" s="217"/>
      <c r="C33" s="217"/>
      <c r="D33" s="126"/>
      <c r="E33" s="218"/>
      <c r="F33" s="126"/>
      <c r="G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225"/>
    </row>
    <row r="34" spans="1:26" s="215" customFormat="1" ht="20.25" x14ac:dyDescent="0.3">
      <c r="A34" s="216"/>
      <c r="B34" s="217"/>
      <c r="C34" s="217"/>
      <c r="D34" s="126"/>
      <c r="E34" s="218"/>
      <c r="F34" s="126"/>
      <c r="G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225"/>
    </row>
    <row r="35" spans="1:26" s="215" customFormat="1" ht="20.25" x14ac:dyDescent="0.3">
      <c r="A35" s="216"/>
      <c r="B35" s="217"/>
      <c r="C35" s="217"/>
      <c r="D35" s="126"/>
      <c r="E35" s="218"/>
      <c r="F35" s="126"/>
      <c r="G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225"/>
    </row>
    <row r="36" spans="1:26" s="215" customFormat="1" ht="20.25" x14ac:dyDescent="0.3">
      <c r="A36" s="216"/>
      <c r="B36" s="217"/>
      <c r="C36" s="217"/>
      <c r="D36" s="126"/>
      <c r="E36" s="218"/>
      <c r="F36" s="126"/>
      <c r="G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225"/>
    </row>
    <row r="37" spans="1:26" s="215" customFormat="1" ht="20.25" x14ac:dyDescent="0.3">
      <c r="A37" s="216"/>
      <c r="B37" s="217"/>
      <c r="C37" s="217"/>
      <c r="D37" s="126"/>
      <c r="E37" s="218"/>
      <c r="F37" s="126"/>
      <c r="G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225"/>
    </row>
    <row r="38" spans="1:26" s="215" customFormat="1" ht="20.25" x14ac:dyDescent="0.3">
      <c r="A38" s="216"/>
      <c r="B38" s="217"/>
      <c r="C38" s="217"/>
      <c r="D38" s="126"/>
      <c r="E38" s="218"/>
      <c r="F38" s="126"/>
      <c r="G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225"/>
    </row>
    <row r="39" spans="1:26" s="215" customFormat="1" ht="20.25" x14ac:dyDescent="0.3">
      <c r="A39" s="216"/>
      <c r="B39" s="217"/>
      <c r="C39" s="217"/>
      <c r="D39" s="126"/>
      <c r="E39" s="218"/>
      <c r="F39" s="126"/>
      <c r="G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225"/>
    </row>
    <row r="40" spans="1:26" s="215" customFormat="1" ht="20.25" x14ac:dyDescent="0.3">
      <c r="A40" s="216"/>
      <c r="B40" s="217"/>
      <c r="C40" s="217"/>
      <c r="D40" s="126"/>
      <c r="E40" s="218"/>
      <c r="F40" s="126"/>
      <c r="G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225"/>
    </row>
    <row r="41" spans="1:26" s="215" customFormat="1" ht="20.25" x14ac:dyDescent="0.3">
      <c r="A41" s="216"/>
      <c r="B41" s="217"/>
      <c r="C41" s="217"/>
      <c r="D41" s="126"/>
      <c r="E41" s="218"/>
      <c r="F41" s="126"/>
      <c r="G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225"/>
    </row>
    <row r="42" spans="1:26" s="215" customFormat="1" ht="20.25" x14ac:dyDescent="0.3">
      <c r="A42" s="216"/>
      <c r="B42" s="217"/>
      <c r="C42" s="217"/>
      <c r="D42" s="126"/>
      <c r="E42" s="218"/>
      <c r="F42" s="126"/>
      <c r="G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225"/>
    </row>
    <row r="43" spans="1:26" s="215" customFormat="1" ht="20.25" x14ac:dyDescent="0.3">
      <c r="A43" s="216"/>
      <c r="B43" s="217"/>
      <c r="C43" s="217"/>
      <c r="D43" s="126"/>
      <c r="E43" s="218"/>
      <c r="F43" s="126"/>
      <c r="G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225"/>
    </row>
    <row r="44" spans="1:26" s="215" customFormat="1" ht="20.25" x14ac:dyDescent="0.3">
      <c r="A44" s="216"/>
      <c r="B44" s="217"/>
      <c r="C44" s="217"/>
      <c r="D44" s="126"/>
      <c r="E44" s="218"/>
      <c r="F44" s="126"/>
      <c r="G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225"/>
    </row>
    <row r="45" spans="1:26" s="215" customFormat="1" ht="20.25" x14ac:dyDescent="0.3">
      <c r="A45" s="216"/>
      <c r="B45" s="217"/>
      <c r="C45" s="217"/>
      <c r="D45" s="126"/>
      <c r="E45" s="218"/>
      <c r="F45" s="126"/>
      <c r="G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225"/>
    </row>
    <row r="46" spans="1:26" s="215" customFormat="1" ht="20.25" x14ac:dyDescent="0.3">
      <c r="A46" s="216"/>
      <c r="B46" s="217"/>
      <c r="C46" s="217"/>
      <c r="D46" s="126"/>
      <c r="E46" s="218"/>
      <c r="F46" s="126"/>
      <c r="G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225"/>
    </row>
    <row r="47" spans="1:26" s="215" customFormat="1" ht="20.25" x14ac:dyDescent="0.3">
      <c r="A47" s="216"/>
      <c r="B47" s="217"/>
      <c r="C47" s="217"/>
      <c r="D47" s="126"/>
      <c r="E47" s="218"/>
      <c r="F47" s="126"/>
      <c r="G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225"/>
    </row>
    <row r="48" spans="1:26" s="215" customFormat="1" ht="20.25" x14ac:dyDescent="0.3">
      <c r="A48" s="216"/>
      <c r="B48" s="217"/>
      <c r="C48" s="217"/>
      <c r="D48" s="126"/>
      <c r="E48" s="218"/>
      <c r="F48" s="126"/>
      <c r="G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225"/>
    </row>
    <row r="49" spans="1:26" s="215" customFormat="1" ht="20.25" x14ac:dyDescent="0.3">
      <c r="A49" s="216"/>
      <c r="B49" s="217"/>
      <c r="C49" s="217"/>
      <c r="D49" s="126"/>
      <c r="E49" s="218"/>
      <c r="F49" s="126"/>
      <c r="G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225"/>
    </row>
    <row r="50" spans="1:26" s="215" customFormat="1" ht="20.25" x14ac:dyDescent="0.3">
      <c r="A50" s="216"/>
      <c r="B50" s="217"/>
      <c r="C50" s="217"/>
      <c r="D50" s="126"/>
      <c r="E50" s="218"/>
      <c r="F50" s="126"/>
      <c r="G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225"/>
    </row>
    <row r="51" spans="1:26" s="215" customFormat="1" ht="20.25" x14ac:dyDescent="0.3">
      <c r="A51" s="216"/>
      <c r="B51" s="217"/>
      <c r="C51" s="217"/>
      <c r="D51" s="126"/>
      <c r="E51" s="218"/>
      <c r="F51" s="126"/>
      <c r="G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225"/>
    </row>
    <row r="52" spans="1:26" s="215" customFormat="1" ht="20.25" x14ac:dyDescent="0.3">
      <c r="A52" s="216"/>
      <c r="B52" s="217"/>
      <c r="C52" s="217"/>
      <c r="D52" s="126"/>
      <c r="E52" s="218"/>
      <c r="F52" s="126"/>
      <c r="G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225"/>
    </row>
    <row r="53" spans="1:26" s="215" customFormat="1" ht="20.25" x14ac:dyDescent="0.3">
      <c r="A53" s="216"/>
      <c r="B53" s="217"/>
      <c r="C53" s="217"/>
      <c r="D53" s="126"/>
      <c r="E53" s="218"/>
      <c r="F53" s="126"/>
      <c r="G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225"/>
    </row>
    <row r="54" spans="1:26" s="215" customFormat="1" ht="20.25" x14ac:dyDescent="0.3">
      <c r="A54" s="216"/>
      <c r="B54" s="217"/>
      <c r="C54" s="217"/>
      <c r="D54" s="126"/>
      <c r="E54" s="218"/>
      <c r="F54" s="126"/>
      <c r="G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225"/>
    </row>
    <row r="55" spans="1:26" s="215" customFormat="1" ht="20.25" x14ac:dyDescent="0.3">
      <c r="A55" s="216"/>
      <c r="B55" s="217"/>
      <c r="C55" s="217"/>
      <c r="D55" s="126"/>
      <c r="E55" s="218"/>
      <c r="F55" s="126"/>
      <c r="G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225"/>
    </row>
    <row r="56" spans="1:26" s="215" customFormat="1" ht="20.25" x14ac:dyDescent="0.3">
      <c r="A56" s="216"/>
      <c r="B56" s="217"/>
      <c r="C56" s="217"/>
      <c r="D56" s="126"/>
      <c r="E56" s="218"/>
      <c r="F56" s="126"/>
      <c r="G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225"/>
    </row>
    <row r="57" spans="1:26" s="215" customFormat="1" ht="20.25" x14ac:dyDescent="0.3">
      <c r="A57" s="216"/>
      <c r="B57" s="217"/>
      <c r="C57" s="217"/>
      <c r="D57" s="126"/>
      <c r="E57" s="218"/>
      <c r="F57" s="126"/>
      <c r="G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225"/>
    </row>
    <row r="58" spans="1:26" s="215" customFormat="1" ht="20.25" x14ac:dyDescent="0.3">
      <c r="A58" s="216"/>
      <c r="B58" s="217"/>
      <c r="C58" s="217"/>
      <c r="D58" s="126"/>
      <c r="E58" s="218"/>
      <c r="F58" s="126"/>
      <c r="G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225"/>
    </row>
    <row r="59" spans="1:26" s="215" customFormat="1" ht="20.25" x14ac:dyDescent="0.3">
      <c r="A59" s="216"/>
      <c r="B59" s="217"/>
      <c r="C59" s="217"/>
      <c r="D59" s="126"/>
      <c r="E59" s="218"/>
      <c r="F59" s="126"/>
      <c r="G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225"/>
    </row>
    <row r="60" spans="1:26" s="215" customFormat="1" ht="20.25" x14ac:dyDescent="0.3">
      <c r="A60" s="216"/>
      <c r="B60" s="217"/>
      <c r="C60" s="217"/>
      <c r="D60" s="126"/>
      <c r="E60" s="218"/>
      <c r="F60" s="126"/>
      <c r="G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225"/>
    </row>
    <row r="61" spans="1:26" s="215" customFormat="1" ht="20.25" x14ac:dyDescent="0.3">
      <c r="A61" s="216"/>
      <c r="B61" s="217"/>
      <c r="C61" s="217"/>
      <c r="D61" s="126"/>
      <c r="E61" s="218"/>
      <c r="F61" s="126"/>
      <c r="G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225"/>
    </row>
    <row r="62" spans="1:26" s="215" customFormat="1" ht="20.25" x14ac:dyDescent="0.3">
      <c r="A62" s="216"/>
      <c r="B62" s="217"/>
      <c r="C62" s="217"/>
      <c r="D62" s="126"/>
      <c r="E62" s="218"/>
      <c r="F62" s="126"/>
      <c r="G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225"/>
    </row>
    <row r="63" spans="1:26" s="215" customFormat="1" ht="20.25" x14ac:dyDescent="0.3">
      <c r="A63" s="216"/>
      <c r="B63" s="217"/>
      <c r="C63" s="217"/>
      <c r="D63" s="126"/>
      <c r="E63" s="218"/>
      <c r="F63" s="126"/>
      <c r="G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225"/>
    </row>
    <row r="64" spans="1:26" s="215" customFormat="1" ht="20.25" x14ac:dyDescent="0.3">
      <c r="A64" s="216"/>
      <c r="B64" s="217"/>
      <c r="C64" s="217"/>
      <c r="D64" s="126"/>
      <c r="E64" s="218"/>
      <c r="F64" s="126"/>
      <c r="G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225"/>
    </row>
    <row r="65" spans="1:26" s="215" customFormat="1" ht="20.25" x14ac:dyDescent="0.3">
      <c r="A65" s="216"/>
      <c r="B65" s="217"/>
      <c r="C65" s="217"/>
      <c r="D65" s="126"/>
      <c r="E65" s="218"/>
      <c r="F65" s="126"/>
      <c r="G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225"/>
    </row>
    <row r="66" spans="1:26" s="215" customFormat="1" ht="20.25" x14ac:dyDescent="0.3">
      <c r="A66" s="216"/>
      <c r="B66" s="217"/>
      <c r="C66" s="217"/>
      <c r="D66" s="126"/>
      <c r="E66" s="218"/>
      <c r="F66" s="126"/>
      <c r="G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225"/>
    </row>
    <row r="67" spans="1:26" s="215" customFormat="1" ht="20.25" x14ac:dyDescent="0.3">
      <c r="A67" s="216"/>
      <c r="B67" s="217"/>
      <c r="C67" s="217"/>
      <c r="D67" s="126"/>
      <c r="E67" s="218"/>
      <c r="F67" s="126"/>
      <c r="G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225"/>
    </row>
    <row r="68" spans="1:26" s="215" customFormat="1" ht="20.25" x14ac:dyDescent="0.3">
      <c r="A68" s="216"/>
      <c r="B68" s="217"/>
      <c r="C68" s="217"/>
      <c r="D68" s="126"/>
      <c r="E68" s="218"/>
      <c r="F68" s="126"/>
      <c r="G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225"/>
    </row>
    <row r="69" spans="1:26" s="215" customFormat="1" ht="20.25" x14ac:dyDescent="0.3">
      <c r="A69" s="216"/>
      <c r="B69" s="217"/>
      <c r="C69" s="217"/>
      <c r="D69" s="126"/>
      <c r="E69" s="218"/>
      <c r="F69" s="126"/>
      <c r="G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225"/>
    </row>
    <row r="70" spans="1:26" s="215" customFormat="1" ht="20.25" x14ac:dyDescent="0.3">
      <c r="A70" s="216"/>
      <c r="B70" s="217"/>
      <c r="C70" s="217"/>
      <c r="D70" s="126"/>
      <c r="E70" s="218"/>
      <c r="F70" s="126"/>
      <c r="G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225"/>
    </row>
    <row r="71" spans="1:26" s="215" customFormat="1" ht="20.25" x14ac:dyDescent="0.3">
      <c r="A71" s="216"/>
      <c r="B71" s="217"/>
      <c r="C71" s="217"/>
      <c r="D71" s="126"/>
      <c r="E71" s="218"/>
      <c r="F71" s="126"/>
      <c r="G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225"/>
    </row>
    <row r="72" spans="1:26" s="215" customFormat="1" ht="20.25" x14ac:dyDescent="0.3">
      <c r="A72" s="216"/>
      <c r="B72" s="217"/>
      <c r="C72" s="217"/>
      <c r="D72" s="126"/>
      <c r="E72" s="218"/>
      <c r="F72" s="126"/>
      <c r="G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225"/>
    </row>
    <row r="73" spans="1:26" s="215" customFormat="1" ht="20.25" x14ac:dyDescent="0.3">
      <c r="A73" s="216"/>
      <c r="B73" s="217"/>
      <c r="C73" s="217"/>
      <c r="D73" s="126"/>
      <c r="E73" s="218"/>
      <c r="F73" s="126"/>
      <c r="G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225"/>
    </row>
    <row r="74" spans="1:26" s="215" customFormat="1" ht="20.25" x14ac:dyDescent="0.3">
      <c r="A74" s="216"/>
      <c r="B74" s="217"/>
      <c r="C74" s="217"/>
      <c r="D74" s="126"/>
      <c r="E74" s="218"/>
      <c r="F74" s="126"/>
      <c r="G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225"/>
    </row>
    <row r="75" spans="1:26" s="215" customFormat="1" ht="20.25" x14ac:dyDescent="0.3">
      <c r="A75" s="216"/>
      <c r="B75" s="217"/>
      <c r="C75" s="217"/>
      <c r="D75" s="126"/>
      <c r="E75" s="218"/>
      <c r="F75" s="126"/>
      <c r="G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225"/>
    </row>
    <row r="76" spans="1:26" s="215" customFormat="1" ht="20.25" x14ac:dyDescent="0.3">
      <c r="A76" s="216"/>
      <c r="B76" s="217"/>
      <c r="C76" s="217"/>
      <c r="D76" s="126"/>
      <c r="E76" s="218"/>
      <c r="F76" s="126"/>
      <c r="G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225"/>
    </row>
    <row r="77" spans="1:26" s="215" customFormat="1" ht="20.25" x14ac:dyDescent="0.3">
      <c r="A77" s="216"/>
      <c r="B77" s="217"/>
      <c r="C77" s="217"/>
      <c r="D77" s="126"/>
      <c r="E77" s="218"/>
      <c r="F77" s="126"/>
      <c r="G77" s="126"/>
      <c r="I77" s="12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225"/>
    </row>
    <row r="78" spans="1:26" s="215" customFormat="1" ht="20.25" x14ac:dyDescent="0.3">
      <c r="A78" s="216"/>
      <c r="B78" s="217"/>
      <c r="C78" s="217"/>
      <c r="D78" s="126"/>
      <c r="E78" s="218"/>
      <c r="F78" s="126"/>
      <c r="G78" s="126"/>
      <c r="I78" s="126"/>
      <c r="J78" s="126"/>
      <c r="K78" s="126"/>
      <c r="L78" s="126"/>
      <c r="M78" s="126"/>
      <c r="N78" s="126"/>
      <c r="O78" s="126"/>
      <c r="P78" s="126"/>
      <c r="Q78" s="126"/>
      <c r="R78" s="126"/>
      <c r="S78" s="126"/>
      <c r="T78" s="126"/>
      <c r="U78" s="126"/>
      <c r="V78" s="126"/>
      <c r="W78" s="126"/>
      <c r="X78" s="126"/>
      <c r="Y78" s="126"/>
      <c r="Z78" s="225"/>
    </row>
    <row r="79" spans="1:26" s="215" customFormat="1" ht="20.25" x14ac:dyDescent="0.3">
      <c r="A79" s="216"/>
      <c r="B79" s="217"/>
      <c r="C79" s="217"/>
      <c r="D79" s="126"/>
      <c r="E79" s="218"/>
      <c r="F79" s="126"/>
      <c r="G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225"/>
    </row>
    <row r="80" spans="1:26" s="215" customFormat="1" ht="20.25" x14ac:dyDescent="0.3">
      <c r="A80" s="216"/>
      <c r="B80" s="217"/>
      <c r="C80" s="217"/>
      <c r="D80" s="126"/>
      <c r="E80" s="218"/>
      <c r="F80" s="126"/>
      <c r="G80" s="126"/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225"/>
    </row>
    <row r="81" spans="1:26" s="215" customFormat="1" ht="20.25" x14ac:dyDescent="0.3">
      <c r="A81" s="216"/>
      <c r="B81" s="217"/>
      <c r="C81" s="217"/>
      <c r="D81" s="126"/>
      <c r="E81" s="218"/>
      <c r="F81" s="126"/>
      <c r="G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225"/>
    </row>
    <row r="82" spans="1:26" s="215" customFormat="1" ht="20.25" x14ac:dyDescent="0.3">
      <c r="A82" s="216"/>
      <c r="B82" s="217"/>
      <c r="C82" s="217"/>
      <c r="D82" s="126"/>
      <c r="E82" s="218"/>
      <c r="F82" s="126"/>
      <c r="G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6"/>
      <c r="Z82" s="225"/>
    </row>
    <row r="83" spans="1:26" s="215" customFormat="1" ht="20.25" x14ac:dyDescent="0.3">
      <c r="A83" s="216"/>
      <c r="B83" s="217"/>
      <c r="C83" s="217"/>
      <c r="D83" s="126"/>
      <c r="E83" s="218"/>
      <c r="F83" s="126"/>
      <c r="G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225"/>
    </row>
    <row r="84" spans="1:26" s="215" customFormat="1" ht="20.25" x14ac:dyDescent="0.3">
      <c r="A84" s="216"/>
      <c r="B84" s="217"/>
      <c r="C84" s="217"/>
      <c r="D84" s="126"/>
      <c r="E84" s="218"/>
      <c r="F84" s="126"/>
      <c r="G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225"/>
    </row>
    <row r="85" spans="1:26" s="215" customFormat="1" ht="20.25" x14ac:dyDescent="0.3">
      <c r="A85" s="216"/>
      <c r="B85" s="217"/>
      <c r="C85" s="217"/>
      <c r="D85" s="126"/>
      <c r="E85" s="218"/>
      <c r="F85" s="126"/>
      <c r="G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225"/>
    </row>
    <row r="86" spans="1:26" s="215" customFormat="1" ht="20.25" x14ac:dyDescent="0.3">
      <c r="A86" s="216"/>
      <c r="B86" s="217"/>
      <c r="C86" s="217"/>
      <c r="D86" s="126"/>
      <c r="E86" s="218"/>
      <c r="F86" s="126"/>
      <c r="G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225"/>
    </row>
    <row r="87" spans="1:26" s="215" customFormat="1" ht="20.25" x14ac:dyDescent="0.3">
      <c r="A87" s="216"/>
      <c r="B87" s="217"/>
      <c r="C87" s="217"/>
      <c r="D87" s="126"/>
      <c r="E87" s="218"/>
      <c r="F87" s="126"/>
      <c r="G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225"/>
    </row>
    <row r="88" spans="1:26" s="215" customFormat="1" ht="20.25" x14ac:dyDescent="0.3">
      <c r="A88" s="216"/>
      <c r="B88" s="217"/>
      <c r="C88" s="217"/>
      <c r="D88" s="126"/>
      <c r="E88" s="218"/>
      <c r="F88" s="126"/>
      <c r="G88" s="126"/>
      <c r="I88" s="126"/>
      <c r="J88" s="126"/>
      <c r="K88" s="126"/>
      <c r="L88" s="126"/>
      <c r="M88" s="126"/>
      <c r="N88" s="126"/>
      <c r="O88" s="126"/>
      <c r="P88" s="126"/>
      <c r="Q88" s="126"/>
      <c r="R88" s="126"/>
      <c r="S88" s="126"/>
      <c r="T88" s="126"/>
      <c r="U88" s="126"/>
      <c r="V88" s="126"/>
      <c r="W88" s="126"/>
      <c r="X88" s="126"/>
      <c r="Y88" s="126"/>
      <c r="Z88" s="225"/>
    </row>
    <row r="89" spans="1:26" s="215" customFormat="1" ht="20.25" x14ac:dyDescent="0.3">
      <c r="A89" s="216"/>
      <c r="B89" s="217"/>
      <c r="C89" s="217"/>
      <c r="D89" s="126"/>
      <c r="E89" s="218"/>
      <c r="F89" s="126"/>
      <c r="G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225"/>
    </row>
    <row r="90" spans="1:26" s="215" customFormat="1" ht="20.25" x14ac:dyDescent="0.3">
      <c r="A90" s="216"/>
      <c r="B90" s="217"/>
      <c r="C90" s="217"/>
      <c r="D90" s="126"/>
      <c r="E90" s="218"/>
      <c r="F90" s="126"/>
      <c r="G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  <c r="S90" s="126"/>
      <c r="T90" s="126"/>
      <c r="U90" s="126"/>
      <c r="V90" s="126"/>
      <c r="W90" s="126"/>
      <c r="X90" s="126"/>
      <c r="Y90" s="126"/>
      <c r="Z90" s="225"/>
    </row>
    <row r="91" spans="1:26" s="215" customFormat="1" ht="20.25" x14ac:dyDescent="0.3">
      <c r="A91" s="216"/>
      <c r="B91" s="217"/>
      <c r="C91" s="217"/>
      <c r="D91" s="126"/>
      <c r="E91" s="218"/>
      <c r="F91" s="126"/>
      <c r="G91" s="126"/>
      <c r="I91" s="126"/>
      <c r="J91" s="126"/>
      <c r="K91" s="126"/>
      <c r="L91" s="126"/>
      <c r="M91" s="126"/>
      <c r="N91" s="126"/>
      <c r="O91" s="126"/>
      <c r="P91" s="126"/>
      <c r="Q91" s="126"/>
      <c r="R91" s="126"/>
      <c r="S91" s="126"/>
      <c r="T91" s="126"/>
      <c r="U91" s="126"/>
      <c r="V91" s="126"/>
      <c r="W91" s="126"/>
      <c r="X91" s="126"/>
      <c r="Y91" s="126"/>
      <c r="Z91" s="225"/>
    </row>
    <row r="92" spans="1:26" s="215" customFormat="1" ht="20.25" x14ac:dyDescent="0.3">
      <c r="A92" s="216"/>
      <c r="B92" s="217"/>
      <c r="C92" s="217"/>
      <c r="D92" s="126"/>
      <c r="E92" s="218"/>
      <c r="F92" s="126"/>
      <c r="G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225"/>
    </row>
    <row r="93" spans="1:26" s="215" customFormat="1" ht="20.25" x14ac:dyDescent="0.3">
      <c r="A93" s="216"/>
      <c r="B93" s="217"/>
      <c r="C93" s="217"/>
      <c r="D93" s="126"/>
      <c r="E93" s="218"/>
      <c r="F93" s="126"/>
      <c r="G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225"/>
    </row>
    <row r="94" spans="1:26" s="215" customFormat="1" ht="20.25" x14ac:dyDescent="0.3">
      <c r="A94" s="216"/>
      <c r="B94" s="217"/>
      <c r="C94" s="217"/>
      <c r="D94" s="126"/>
      <c r="E94" s="218"/>
      <c r="F94" s="126"/>
      <c r="G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225"/>
    </row>
    <row r="95" spans="1:26" s="215" customFormat="1" ht="20.25" x14ac:dyDescent="0.3">
      <c r="A95" s="216"/>
      <c r="B95" s="217"/>
      <c r="C95" s="217"/>
      <c r="D95" s="126"/>
      <c r="E95" s="218"/>
      <c r="F95" s="126"/>
      <c r="G95" s="126"/>
      <c r="I95" s="126"/>
      <c r="J95" s="126"/>
      <c r="K95" s="126"/>
      <c r="L95" s="126"/>
      <c r="M95" s="126"/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  <c r="Z95" s="225"/>
    </row>
    <row r="96" spans="1:26" s="215" customFormat="1" ht="20.25" x14ac:dyDescent="0.3">
      <c r="A96" s="216"/>
      <c r="B96" s="217"/>
      <c r="C96" s="217"/>
      <c r="D96" s="126"/>
      <c r="E96" s="218"/>
      <c r="F96" s="126"/>
      <c r="G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225"/>
    </row>
    <row r="97" spans="1:26" s="215" customFormat="1" ht="20.25" x14ac:dyDescent="0.3">
      <c r="A97" s="216"/>
      <c r="B97" s="217"/>
      <c r="C97" s="217"/>
      <c r="D97" s="126"/>
      <c r="E97" s="218"/>
      <c r="F97" s="126"/>
      <c r="G97" s="126"/>
      <c r="I97" s="126"/>
      <c r="J97" s="126"/>
      <c r="K97" s="126"/>
      <c r="L97" s="126"/>
      <c r="M97" s="126"/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  <c r="Z97" s="225"/>
    </row>
    <row r="98" spans="1:26" s="215" customFormat="1" ht="20.25" x14ac:dyDescent="0.3">
      <c r="A98" s="216"/>
      <c r="B98" s="217"/>
      <c r="C98" s="217"/>
      <c r="D98" s="126"/>
      <c r="E98" s="218"/>
      <c r="F98" s="126"/>
      <c r="G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225"/>
    </row>
    <row r="99" spans="1:26" s="215" customFormat="1" ht="20.25" x14ac:dyDescent="0.3">
      <c r="A99" s="216"/>
      <c r="B99" s="217"/>
      <c r="C99" s="217"/>
      <c r="D99" s="126"/>
      <c r="E99" s="218"/>
      <c r="F99" s="126"/>
      <c r="G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225"/>
    </row>
    <row r="100" spans="1:26" s="215" customFormat="1" ht="20.25" x14ac:dyDescent="0.3">
      <c r="A100" s="216"/>
      <c r="B100" s="217"/>
      <c r="C100" s="217"/>
      <c r="D100" s="126"/>
      <c r="E100" s="218"/>
      <c r="F100" s="126"/>
      <c r="G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225"/>
    </row>
    <row r="101" spans="1:26" s="215" customFormat="1" ht="20.25" x14ac:dyDescent="0.3">
      <c r="A101" s="216"/>
      <c r="B101" s="217"/>
      <c r="C101" s="217"/>
      <c r="D101" s="126"/>
      <c r="E101" s="218"/>
      <c r="F101" s="126"/>
      <c r="G101" s="126"/>
      <c r="I101" s="126"/>
      <c r="J101" s="126"/>
      <c r="K101" s="126"/>
      <c r="L101" s="126"/>
      <c r="M101" s="126"/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  <c r="Z101" s="225"/>
    </row>
    <row r="102" spans="1:26" s="215" customFormat="1" ht="20.25" x14ac:dyDescent="0.3">
      <c r="A102" s="216"/>
      <c r="B102" s="217"/>
      <c r="C102" s="217"/>
      <c r="D102" s="126"/>
      <c r="E102" s="218"/>
      <c r="F102" s="126"/>
      <c r="G102" s="126"/>
      <c r="I102" s="126"/>
      <c r="J102" s="126"/>
      <c r="K102" s="126"/>
      <c r="L102" s="126"/>
      <c r="M102" s="126"/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  <c r="Z102" s="225"/>
    </row>
    <row r="103" spans="1:26" s="215" customFormat="1" ht="20.25" x14ac:dyDescent="0.3">
      <c r="A103" s="216"/>
      <c r="B103" s="217"/>
      <c r="C103" s="217"/>
      <c r="D103" s="126"/>
      <c r="E103" s="218"/>
      <c r="F103" s="126"/>
      <c r="G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225"/>
    </row>
    <row r="104" spans="1:26" s="215" customFormat="1" ht="20.25" x14ac:dyDescent="0.3">
      <c r="A104" s="216"/>
      <c r="B104" s="217"/>
      <c r="C104" s="217"/>
      <c r="D104" s="126"/>
      <c r="E104" s="218"/>
      <c r="F104" s="126"/>
      <c r="G104" s="126"/>
      <c r="I104" s="126"/>
      <c r="J104" s="126"/>
      <c r="K104" s="126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  <c r="Z104" s="225"/>
    </row>
    <row r="105" spans="1:26" s="215" customFormat="1" ht="20.25" x14ac:dyDescent="0.3">
      <c r="A105" s="216"/>
      <c r="B105" s="217"/>
      <c r="C105" s="217"/>
      <c r="D105" s="126"/>
      <c r="E105" s="218"/>
      <c r="F105" s="126"/>
      <c r="G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225"/>
    </row>
    <row r="106" spans="1:26" s="215" customFormat="1" ht="20.25" x14ac:dyDescent="0.3">
      <c r="A106" s="216"/>
      <c r="B106" s="217"/>
      <c r="C106" s="217"/>
      <c r="D106" s="126"/>
      <c r="E106" s="218"/>
      <c r="F106" s="126"/>
      <c r="G106" s="126"/>
      <c r="I106" s="126"/>
      <c r="J106" s="126"/>
      <c r="K106" s="126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  <c r="Z106" s="225"/>
    </row>
    <row r="107" spans="1:26" s="215" customFormat="1" ht="20.25" x14ac:dyDescent="0.3">
      <c r="A107" s="216"/>
      <c r="B107" s="217"/>
      <c r="C107" s="217"/>
      <c r="D107" s="126"/>
      <c r="E107" s="218"/>
      <c r="F107" s="126"/>
      <c r="G107" s="126"/>
      <c r="I107" s="126"/>
      <c r="J107" s="126"/>
      <c r="K107" s="126"/>
      <c r="L107" s="126"/>
      <c r="M107" s="126"/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  <c r="Z107" s="225"/>
    </row>
    <row r="108" spans="1:26" s="215" customFormat="1" ht="20.25" x14ac:dyDescent="0.3">
      <c r="A108" s="216"/>
      <c r="B108" s="217"/>
      <c r="C108" s="217"/>
      <c r="D108" s="126"/>
      <c r="E108" s="218"/>
      <c r="F108" s="126"/>
      <c r="G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225"/>
    </row>
    <row r="109" spans="1:26" s="215" customFormat="1" ht="20.25" x14ac:dyDescent="0.3">
      <c r="A109" s="216"/>
      <c r="B109" s="217"/>
      <c r="C109" s="217"/>
      <c r="D109" s="126"/>
      <c r="E109" s="218"/>
      <c r="F109" s="126"/>
      <c r="G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  <c r="Z109" s="225"/>
    </row>
    <row r="110" spans="1:26" s="215" customFormat="1" ht="20.25" x14ac:dyDescent="0.3">
      <c r="A110" s="216"/>
      <c r="B110" s="217"/>
      <c r="C110" s="217"/>
      <c r="D110" s="126"/>
      <c r="E110" s="218"/>
      <c r="F110" s="126"/>
      <c r="G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  <c r="Z110" s="225"/>
    </row>
    <row r="111" spans="1:26" s="215" customFormat="1" ht="20.25" x14ac:dyDescent="0.3">
      <c r="A111" s="216"/>
      <c r="B111" s="217"/>
      <c r="C111" s="217"/>
      <c r="D111" s="126"/>
      <c r="E111" s="218"/>
      <c r="F111" s="126"/>
      <c r="G111" s="126"/>
      <c r="I111" s="126"/>
      <c r="J111" s="126"/>
      <c r="K111" s="126"/>
      <c r="L111" s="126"/>
      <c r="M111" s="126"/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  <c r="Z111" s="225"/>
    </row>
    <row r="112" spans="1:26" s="215" customFormat="1" ht="20.25" x14ac:dyDescent="0.3">
      <c r="A112" s="216"/>
      <c r="B112" s="217"/>
      <c r="C112" s="217"/>
      <c r="D112" s="126"/>
      <c r="E112" s="218"/>
      <c r="F112" s="126"/>
      <c r="G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  <c r="Z112" s="225"/>
    </row>
    <row r="113" spans="1:26" s="215" customFormat="1" ht="20.25" x14ac:dyDescent="0.3">
      <c r="A113" s="216"/>
      <c r="B113" s="217"/>
      <c r="C113" s="217"/>
      <c r="D113" s="126"/>
      <c r="E113" s="218"/>
      <c r="F113" s="126"/>
      <c r="G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225"/>
    </row>
    <row r="114" spans="1:26" s="215" customFormat="1" ht="20.25" x14ac:dyDescent="0.3">
      <c r="A114" s="216"/>
      <c r="B114" s="217"/>
      <c r="C114" s="217"/>
      <c r="D114" s="126"/>
      <c r="E114" s="218"/>
      <c r="F114" s="126"/>
      <c r="G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225"/>
    </row>
    <row r="115" spans="1:26" s="215" customFormat="1" ht="20.25" x14ac:dyDescent="0.3">
      <c r="A115" s="216"/>
      <c r="B115" s="217"/>
      <c r="C115" s="217"/>
      <c r="D115" s="126"/>
      <c r="E115" s="218"/>
      <c r="F115" s="126"/>
      <c r="G115" s="126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225"/>
    </row>
    <row r="116" spans="1:26" s="215" customFormat="1" ht="20.25" x14ac:dyDescent="0.3">
      <c r="A116" s="216"/>
      <c r="B116" s="217"/>
      <c r="C116" s="217"/>
      <c r="D116" s="126"/>
      <c r="E116" s="218"/>
      <c r="F116" s="126"/>
      <c r="G116" s="126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225"/>
    </row>
    <row r="117" spans="1:26" s="215" customFormat="1" ht="20.25" x14ac:dyDescent="0.3">
      <c r="A117" s="216"/>
      <c r="B117" s="217"/>
      <c r="C117" s="217"/>
      <c r="D117" s="126"/>
      <c r="E117" s="218"/>
      <c r="F117" s="126"/>
      <c r="G117" s="126"/>
      <c r="I117" s="126"/>
      <c r="J117" s="126"/>
      <c r="K117" s="126"/>
      <c r="L117" s="126"/>
      <c r="M117" s="126"/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  <c r="Z117" s="225"/>
    </row>
    <row r="118" spans="1:26" s="215" customFormat="1" ht="20.25" x14ac:dyDescent="0.3">
      <c r="A118" s="216"/>
      <c r="B118" s="217"/>
      <c r="C118" s="217"/>
      <c r="D118" s="126"/>
      <c r="E118" s="218"/>
      <c r="F118" s="126"/>
      <c r="G118" s="126"/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225"/>
    </row>
    <row r="119" spans="1:26" s="215" customFormat="1" ht="20.25" x14ac:dyDescent="0.3">
      <c r="A119" s="216"/>
      <c r="B119" s="217"/>
      <c r="C119" s="217"/>
      <c r="D119" s="126"/>
      <c r="E119" s="218"/>
      <c r="F119" s="126"/>
      <c r="G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225"/>
    </row>
    <row r="120" spans="1:26" s="215" customFormat="1" ht="20.25" x14ac:dyDescent="0.3">
      <c r="A120" s="216"/>
      <c r="B120" s="217"/>
      <c r="C120" s="217"/>
      <c r="D120" s="126"/>
      <c r="E120" s="218"/>
      <c r="F120" s="126"/>
      <c r="G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  <c r="V120" s="126"/>
      <c r="W120" s="126"/>
      <c r="X120" s="126"/>
      <c r="Y120" s="126"/>
      <c r="Z120" s="225"/>
    </row>
    <row r="121" spans="1:26" s="215" customFormat="1" ht="20.25" x14ac:dyDescent="0.3">
      <c r="A121" s="216"/>
      <c r="B121" s="217"/>
      <c r="C121" s="217"/>
      <c r="D121" s="126"/>
      <c r="E121" s="218"/>
      <c r="F121" s="126"/>
      <c r="G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  <c r="S121" s="126"/>
      <c r="T121" s="126"/>
      <c r="U121" s="126"/>
      <c r="V121" s="126"/>
      <c r="W121" s="126"/>
      <c r="X121" s="126"/>
      <c r="Y121" s="126"/>
      <c r="Z121" s="225"/>
    </row>
    <row r="122" spans="1:26" s="215" customFormat="1" ht="20.25" x14ac:dyDescent="0.3">
      <c r="A122" s="216"/>
      <c r="B122" s="217"/>
      <c r="C122" s="217"/>
      <c r="D122" s="126"/>
      <c r="E122" s="218"/>
      <c r="F122" s="126"/>
      <c r="G122" s="126"/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225"/>
    </row>
    <row r="123" spans="1:26" s="215" customFormat="1" ht="20.25" x14ac:dyDescent="0.3">
      <c r="A123" s="216"/>
      <c r="B123" s="217"/>
      <c r="C123" s="217"/>
      <c r="D123" s="126"/>
      <c r="E123" s="218"/>
      <c r="F123" s="126"/>
      <c r="G123" s="126"/>
      <c r="I123" s="126"/>
      <c r="J123" s="126"/>
      <c r="K123" s="126"/>
      <c r="L123" s="126"/>
      <c r="M123" s="126"/>
      <c r="N123" s="126"/>
      <c r="O123" s="126"/>
      <c r="P123" s="126"/>
      <c r="Q123" s="126"/>
      <c r="R123" s="126"/>
      <c r="S123" s="126"/>
      <c r="T123" s="126"/>
      <c r="U123" s="126"/>
      <c r="V123" s="126"/>
      <c r="W123" s="126"/>
      <c r="X123" s="126"/>
      <c r="Y123" s="126"/>
      <c r="Z123" s="225"/>
    </row>
    <row r="124" spans="1:26" s="215" customFormat="1" ht="20.25" x14ac:dyDescent="0.3">
      <c r="A124" s="216"/>
      <c r="B124" s="217"/>
      <c r="C124" s="217"/>
      <c r="D124" s="126"/>
      <c r="E124" s="218"/>
      <c r="F124" s="126"/>
      <c r="G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225"/>
    </row>
    <row r="125" spans="1:26" s="215" customFormat="1" ht="20.25" x14ac:dyDescent="0.3">
      <c r="A125" s="216"/>
      <c r="B125" s="217"/>
      <c r="C125" s="217"/>
      <c r="D125" s="126"/>
      <c r="E125" s="218"/>
      <c r="F125" s="126"/>
      <c r="G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225"/>
    </row>
    <row r="126" spans="1:26" s="215" customFormat="1" ht="20.25" x14ac:dyDescent="0.3">
      <c r="A126" s="220"/>
      <c r="B126" s="217"/>
      <c r="C126" s="217"/>
      <c r="D126" s="126"/>
      <c r="E126" s="218"/>
      <c r="F126" s="126"/>
      <c r="G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225"/>
    </row>
    <row r="127" spans="1:26" s="215" customFormat="1" ht="20.25" x14ac:dyDescent="0.3">
      <c r="A127" s="220"/>
      <c r="B127" s="217"/>
      <c r="C127" s="217"/>
      <c r="D127" s="126"/>
      <c r="E127" s="218"/>
      <c r="F127" s="126"/>
      <c r="G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225"/>
    </row>
    <row r="128" spans="1:26" s="215" customFormat="1" ht="20.25" x14ac:dyDescent="0.3">
      <c r="A128" s="220"/>
      <c r="B128" s="217"/>
      <c r="C128" s="217"/>
      <c r="D128" s="126"/>
      <c r="E128" s="218"/>
      <c r="F128" s="126"/>
      <c r="G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225"/>
    </row>
    <row r="129" spans="1:26" s="215" customFormat="1" ht="20.25" x14ac:dyDescent="0.3">
      <c r="A129" s="220"/>
      <c r="B129" s="217"/>
      <c r="C129" s="217"/>
      <c r="D129" s="126"/>
      <c r="E129" s="218"/>
      <c r="F129" s="126"/>
      <c r="G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225"/>
    </row>
    <row r="130" spans="1:26" s="215" customFormat="1" ht="20.25" x14ac:dyDescent="0.3">
      <c r="A130" s="220"/>
      <c r="B130" s="217"/>
      <c r="C130" s="217"/>
      <c r="D130" s="126"/>
      <c r="E130" s="218"/>
      <c r="F130" s="126"/>
      <c r="G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225"/>
    </row>
    <row r="131" spans="1:26" s="215" customFormat="1" ht="20.25" x14ac:dyDescent="0.3">
      <c r="A131" s="220"/>
      <c r="B131" s="217"/>
      <c r="C131" s="217"/>
      <c r="D131" s="126"/>
      <c r="E131" s="218"/>
      <c r="F131" s="126"/>
      <c r="G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225"/>
    </row>
    <row r="132" spans="1:26" s="215" customFormat="1" ht="20.25" x14ac:dyDescent="0.3">
      <c r="A132" s="220"/>
      <c r="B132" s="217"/>
      <c r="C132" s="217"/>
      <c r="D132" s="126"/>
      <c r="E132" s="218"/>
      <c r="F132" s="126"/>
      <c r="G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225"/>
    </row>
    <row r="133" spans="1:26" s="215" customFormat="1" ht="20.25" x14ac:dyDescent="0.3">
      <c r="A133" s="220"/>
      <c r="B133" s="217"/>
      <c r="C133" s="217"/>
      <c r="D133" s="126"/>
      <c r="E133" s="218"/>
      <c r="F133" s="126"/>
      <c r="G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225"/>
    </row>
    <row r="134" spans="1:26" s="215" customFormat="1" ht="20.25" x14ac:dyDescent="0.3">
      <c r="A134" s="220"/>
      <c r="B134" s="217"/>
      <c r="C134" s="217"/>
      <c r="D134" s="126"/>
      <c r="E134" s="218"/>
      <c r="F134" s="126"/>
      <c r="G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225"/>
    </row>
    <row r="135" spans="1:26" s="215" customFormat="1" ht="20.25" x14ac:dyDescent="0.3">
      <c r="A135" s="220"/>
      <c r="B135" s="217"/>
      <c r="C135" s="217"/>
      <c r="D135" s="126"/>
      <c r="E135" s="218"/>
      <c r="F135" s="126"/>
      <c r="G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225"/>
    </row>
    <row r="136" spans="1:26" s="215" customFormat="1" ht="20.25" x14ac:dyDescent="0.3">
      <c r="A136" s="220"/>
      <c r="B136" s="217"/>
      <c r="C136" s="217"/>
      <c r="D136" s="126"/>
      <c r="E136" s="218"/>
      <c r="F136" s="126"/>
      <c r="G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225"/>
    </row>
    <row r="137" spans="1:26" s="215" customFormat="1" ht="20.25" x14ac:dyDescent="0.3">
      <c r="A137" s="220"/>
      <c r="B137" s="217"/>
      <c r="C137" s="217"/>
      <c r="D137" s="126"/>
      <c r="E137" s="218"/>
      <c r="F137" s="126"/>
      <c r="G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225"/>
    </row>
    <row r="138" spans="1:26" s="215" customFormat="1" ht="20.25" x14ac:dyDescent="0.3">
      <c r="A138" s="220"/>
      <c r="B138" s="217"/>
      <c r="C138" s="217"/>
      <c r="D138" s="126"/>
      <c r="E138" s="218"/>
      <c r="F138" s="126"/>
      <c r="G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225"/>
    </row>
    <row r="139" spans="1:26" s="215" customFormat="1" ht="20.25" x14ac:dyDescent="0.3">
      <c r="A139" s="220"/>
      <c r="B139" s="217"/>
      <c r="C139" s="217"/>
      <c r="D139" s="126"/>
      <c r="E139" s="218"/>
      <c r="F139" s="126"/>
      <c r="G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225"/>
    </row>
    <row r="140" spans="1:26" s="215" customFormat="1" ht="20.25" x14ac:dyDescent="0.3">
      <c r="A140" s="220"/>
      <c r="B140" s="217"/>
      <c r="C140" s="217"/>
      <c r="D140" s="126"/>
      <c r="E140" s="218"/>
      <c r="F140" s="126"/>
      <c r="G140" s="126"/>
      <c r="I140" s="126"/>
      <c r="J140" s="126"/>
      <c r="K140" s="126"/>
      <c r="L140" s="126"/>
      <c r="M140" s="126"/>
      <c r="N140" s="126"/>
      <c r="O140" s="126"/>
      <c r="P140" s="126"/>
      <c r="Q140" s="126"/>
      <c r="R140" s="126"/>
      <c r="S140" s="126"/>
      <c r="T140" s="126"/>
      <c r="U140" s="126"/>
      <c r="V140" s="126"/>
      <c r="W140" s="126"/>
      <c r="X140" s="126"/>
      <c r="Y140" s="126"/>
      <c r="Z140" s="225"/>
    </row>
    <row r="141" spans="1:26" s="215" customFormat="1" ht="20.25" x14ac:dyDescent="0.3">
      <c r="A141" s="220"/>
      <c r="B141" s="217"/>
      <c r="C141" s="217"/>
      <c r="D141" s="126"/>
      <c r="E141" s="218"/>
      <c r="F141" s="126"/>
      <c r="G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225"/>
    </row>
    <row r="142" spans="1:26" s="215" customFormat="1" ht="20.25" x14ac:dyDescent="0.3">
      <c r="A142" s="220"/>
      <c r="B142" s="217"/>
      <c r="C142" s="217"/>
      <c r="D142" s="126"/>
      <c r="E142" s="218"/>
      <c r="F142" s="126"/>
      <c r="G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  <c r="V142" s="126"/>
      <c r="W142" s="126"/>
      <c r="X142" s="126"/>
      <c r="Y142" s="126"/>
      <c r="Z142" s="225"/>
    </row>
    <row r="143" spans="1:26" s="215" customFormat="1" ht="20.25" x14ac:dyDescent="0.3">
      <c r="A143" s="220"/>
      <c r="B143" s="217"/>
      <c r="C143" s="217"/>
      <c r="D143" s="126"/>
      <c r="E143" s="218"/>
      <c r="F143" s="126"/>
      <c r="G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225"/>
    </row>
    <row r="144" spans="1:26" s="215" customFormat="1" ht="20.25" x14ac:dyDescent="0.3">
      <c r="A144" s="220"/>
      <c r="B144" s="217"/>
      <c r="C144" s="217"/>
      <c r="D144" s="126"/>
      <c r="E144" s="218"/>
      <c r="F144" s="126"/>
      <c r="G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225"/>
    </row>
    <row r="145" spans="1:26" s="215" customFormat="1" ht="20.25" x14ac:dyDescent="0.3">
      <c r="A145" s="220"/>
      <c r="B145" s="217"/>
      <c r="C145" s="217"/>
      <c r="D145" s="126"/>
      <c r="E145" s="218"/>
      <c r="F145" s="126"/>
      <c r="G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225"/>
    </row>
    <row r="146" spans="1:26" s="215" customFormat="1" ht="20.25" x14ac:dyDescent="0.3">
      <c r="A146" s="220"/>
      <c r="B146" s="217"/>
      <c r="C146" s="217"/>
      <c r="D146" s="126"/>
      <c r="E146" s="218"/>
      <c r="F146" s="126"/>
      <c r="G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225"/>
    </row>
    <row r="147" spans="1:26" s="215" customFormat="1" ht="20.25" x14ac:dyDescent="0.3">
      <c r="A147" s="220"/>
      <c r="B147" s="217"/>
      <c r="C147" s="217"/>
      <c r="D147" s="126"/>
      <c r="E147" s="218"/>
      <c r="F147" s="126"/>
      <c r="G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225"/>
    </row>
    <row r="148" spans="1:26" s="215" customFormat="1" ht="20.25" x14ac:dyDescent="0.3">
      <c r="A148" s="220"/>
      <c r="B148" s="217"/>
      <c r="C148" s="217"/>
      <c r="D148" s="126"/>
      <c r="E148" s="218"/>
      <c r="F148" s="126"/>
      <c r="G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6"/>
      <c r="T148" s="126"/>
      <c r="U148" s="126"/>
      <c r="V148" s="126"/>
      <c r="W148" s="126"/>
      <c r="X148" s="126"/>
      <c r="Y148" s="126"/>
      <c r="Z148" s="225"/>
    </row>
    <row r="149" spans="1:26" s="215" customFormat="1" ht="20.25" x14ac:dyDescent="0.3">
      <c r="A149" s="220"/>
      <c r="B149" s="217"/>
      <c r="C149" s="217"/>
      <c r="D149" s="126"/>
      <c r="E149" s="218"/>
      <c r="F149" s="126"/>
      <c r="G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225"/>
    </row>
    <row r="150" spans="1:26" s="215" customFormat="1" ht="20.25" x14ac:dyDescent="0.3">
      <c r="A150" s="220"/>
      <c r="B150" s="217"/>
      <c r="C150" s="217"/>
      <c r="D150" s="126"/>
      <c r="E150" s="218"/>
      <c r="F150" s="126"/>
      <c r="G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6"/>
      <c r="T150" s="126"/>
      <c r="U150" s="126"/>
      <c r="V150" s="126"/>
      <c r="W150" s="126"/>
      <c r="X150" s="126"/>
      <c r="Y150" s="126"/>
      <c r="Z150" s="225"/>
    </row>
    <row r="151" spans="1:26" s="215" customFormat="1" ht="20.25" x14ac:dyDescent="0.3">
      <c r="A151" s="220"/>
      <c r="B151" s="217"/>
      <c r="C151" s="217"/>
      <c r="D151" s="126"/>
      <c r="E151" s="218"/>
      <c r="F151" s="126"/>
      <c r="G151" s="126"/>
      <c r="I151" s="126"/>
      <c r="J151" s="126"/>
      <c r="K151" s="126"/>
      <c r="L151" s="126"/>
      <c r="M151" s="126"/>
      <c r="N151" s="126"/>
      <c r="O151" s="126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225"/>
    </row>
    <row r="152" spans="1:26" s="215" customFormat="1" ht="20.25" x14ac:dyDescent="0.3">
      <c r="A152" s="220"/>
      <c r="B152" s="217"/>
      <c r="C152" s="217"/>
      <c r="D152" s="126"/>
      <c r="E152" s="218"/>
      <c r="F152" s="126"/>
      <c r="G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6"/>
      <c r="T152" s="126"/>
      <c r="U152" s="126"/>
      <c r="V152" s="126"/>
      <c r="W152" s="126"/>
      <c r="X152" s="126"/>
      <c r="Y152" s="126"/>
      <c r="Z152" s="225"/>
    </row>
    <row r="153" spans="1:26" s="215" customFormat="1" ht="20.25" x14ac:dyDescent="0.3">
      <c r="A153" s="220"/>
      <c r="B153" s="217"/>
      <c r="C153" s="217"/>
      <c r="D153" s="126"/>
      <c r="E153" s="218"/>
      <c r="F153" s="126"/>
      <c r="G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225"/>
    </row>
    <row r="154" spans="1:26" s="215" customFormat="1" ht="20.25" x14ac:dyDescent="0.3">
      <c r="A154" s="220"/>
      <c r="B154" s="217"/>
      <c r="C154" s="217"/>
      <c r="D154" s="126"/>
      <c r="E154" s="218"/>
      <c r="F154" s="126"/>
      <c r="G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6"/>
      <c r="T154" s="126"/>
      <c r="U154" s="126"/>
      <c r="V154" s="126"/>
      <c r="W154" s="126"/>
      <c r="X154" s="126"/>
      <c r="Y154" s="126"/>
      <c r="Z154" s="225"/>
    </row>
    <row r="155" spans="1:26" s="215" customFormat="1" ht="20.25" x14ac:dyDescent="0.3">
      <c r="A155" s="220"/>
      <c r="B155" s="217"/>
      <c r="C155" s="217"/>
      <c r="D155" s="126"/>
      <c r="E155" s="218"/>
      <c r="F155" s="126"/>
      <c r="G155" s="126"/>
      <c r="I155" s="126"/>
      <c r="J155" s="126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225"/>
    </row>
    <row r="156" spans="1:26" s="215" customFormat="1" ht="20.25" x14ac:dyDescent="0.3">
      <c r="A156" s="220"/>
      <c r="B156" s="217"/>
      <c r="C156" s="217"/>
      <c r="D156" s="126"/>
      <c r="E156" s="218"/>
      <c r="F156" s="126"/>
      <c r="G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225"/>
    </row>
    <row r="157" spans="1:26" s="215" customFormat="1" ht="20.25" x14ac:dyDescent="0.3">
      <c r="A157" s="220"/>
      <c r="B157" s="217"/>
      <c r="C157" s="217"/>
      <c r="D157" s="126"/>
      <c r="E157" s="218"/>
      <c r="F157" s="126"/>
      <c r="G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225"/>
    </row>
    <row r="158" spans="1:26" s="215" customFormat="1" ht="20.25" x14ac:dyDescent="0.3">
      <c r="A158" s="220"/>
      <c r="B158" s="217"/>
      <c r="C158" s="217"/>
      <c r="D158" s="126"/>
      <c r="E158" s="218"/>
      <c r="F158" s="126"/>
      <c r="G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225"/>
    </row>
    <row r="159" spans="1:26" s="215" customFormat="1" ht="20.25" x14ac:dyDescent="0.3">
      <c r="A159" s="220"/>
      <c r="B159" s="217"/>
      <c r="C159" s="217"/>
      <c r="D159" s="126"/>
      <c r="E159" s="218"/>
      <c r="F159" s="126"/>
      <c r="G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225"/>
    </row>
    <row r="160" spans="1:26" s="215" customFormat="1" ht="20.25" x14ac:dyDescent="0.3">
      <c r="A160" s="220"/>
      <c r="B160" s="217"/>
      <c r="C160" s="217"/>
      <c r="D160" s="126"/>
      <c r="E160" s="218"/>
      <c r="F160" s="126"/>
      <c r="G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225"/>
    </row>
    <row r="161" spans="1:26" s="215" customFormat="1" ht="20.25" x14ac:dyDescent="0.3">
      <c r="A161" s="220"/>
      <c r="B161" s="217"/>
      <c r="C161" s="217"/>
      <c r="D161" s="126"/>
      <c r="E161" s="218"/>
      <c r="F161" s="126"/>
      <c r="G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225"/>
    </row>
    <row r="162" spans="1:26" s="215" customFormat="1" ht="20.25" x14ac:dyDescent="0.3">
      <c r="A162" s="220"/>
      <c r="B162" s="217"/>
      <c r="C162" s="217"/>
      <c r="D162" s="126"/>
      <c r="E162" s="218"/>
      <c r="F162" s="126"/>
      <c r="G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  <c r="V162" s="126"/>
      <c r="W162" s="126"/>
      <c r="X162" s="126"/>
      <c r="Y162" s="126"/>
      <c r="Z162" s="225"/>
    </row>
    <row r="163" spans="1:26" s="215" customFormat="1" ht="20.25" x14ac:dyDescent="0.3">
      <c r="A163" s="220"/>
      <c r="B163" s="217"/>
      <c r="C163" s="217"/>
      <c r="D163" s="126"/>
      <c r="E163" s="218"/>
      <c r="F163" s="126"/>
      <c r="G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6"/>
      <c r="V163" s="126"/>
      <c r="W163" s="126"/>
      <c r="X163" s="126"/>
      <c r="Y163" s="126"/>
      <c r="Z163" s="225"/>
    </row>
    <row r="164" spans="1:26" s="215" customFormat="1" ht="20.25" x14ac:dyDescent="0.3">
      <c r="A164" s="220"/>
      <c r="B164" s="217"/>
      <c r="C164" s="217"/>
      <c r="D164" s="126"/>
      <c r="E164" s="218"/>
      <c r="F164" s="126"/>
      <c r="G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6"/>
      <c r="V164" s="126"/>
      <c r="W164" s="126"/>
      <c r="X164" s="126"/>
      <c r="Y164" s="126"/>
      <c r="Z164" s="225"/>
    </row>
    <row r="165" spans="1:26" s="215" customFormat="1" ht="20.25" x14ac:dyDescent="0.3">
      <c r="A165" s="220"/>
      <c r="B165" s="217"/>
      <c r="C165" s="217"/>
      <c r="D165" s="126"/>
      <c r="E165" s="218"/>
      <c r="F165" s="126"/>
      <c r="G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225"/>
    </row>
    <row r="166" spans="1:26" s="215" customFormat="1" ht="20.25" x14ac:dyDescent="0.3">
      <c r="A166" s="220"/>
      <c r="B166" s="217"/>
      <c r="C166" s="217"/>
      <c r="D166" s="126"/>
      <c r="E166" s="218"/>
      <c r="F166" s="126"/>
      <c r="G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6"/>
      <c r="V166" s="126"/>
      <c r="W166" s="126"/>
      <c r="X166" s="126"/>
      <c r="Y166" s="126"/>
      <c r="Z166" s="225"/>
    </row>
    <row r="167" spans="1:26" s="215" customFormat="1" ht="20.25" x14ac:dyDescent="0.3">
      <c r="A167" s="220"/>
      <c r="B167" s="217"/>
      <c r="C167" s="217"/>
      <c r="D167" s="126"/>
      <c r="E167" s="218"/>
      <c r="F167" s="126"/>
      <c r="G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6"/>
      <c r="V167" s="126"/>
      <c r="W167" s="126"/>
      <c r="X167" s="126"/>
      <c r="Y167" s="126"/>
      <c r="Z167" s="225"/>
    </row>
    <row r="168" spans="1:26" s="215" customFormat="1" ht="20.25" x14ac:dyDescent="0.3">
      <c r="A168" s="220"/>
      <c r="B168" s="217"/>
      <c r="C168" s="217"/>
      <c r="D168" s="126"/>
      <c r="E168" s="218"/>
      <c r="F168" s="126"/>
      <c r="G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6"/>
      <c r="V168" s="126"/>
      <c r="W168" s="126"/>
      <c r="X168" s="126"/>
      <c r="Y168" s="126"/>
      <c r="Z168" s="225"/>
    </row>
    <row r="169" spans="1:26" s="215" customFormat="1" ht="20.25" x14ac:dyDescent="0.3">
      <c r="A169" s="220"/>
      <c r="B169" s="217"/>
      <c r="C169" s="217"/>
      <c r="D169" s="126"/>
      <c r="E169" s="218"/>
      <c r="F169" s="126"/>
      <c r="G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225"/>
    </row>
    <row r="170" spans="1:26" s="215" customFormat="1" ht="20.25" x14ac:dyDescent="0.3">
      <c r="A170" s="220"/>
      <c r="B170" s="217"/>
      <c r="C170" s="217"/>
      <c r="D170" s="126"/>
      <c r="E170" s="218"/>
      <c r="F170" s="126"/>
      <c r="G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225"/>
    </row>
    <row r="171" spans="1:26" s="215" customFormat="1" ht="20.25" x14ac:dyDescent="0.3">
      <c r="A171" s="220"/>
      <c r="B171" s="217"/>
      <c r="C171" s="217"/>
      <c r="D171" s="126"/>
      <c r="E171" s="218"/>
      <c r="F171" s="126"/>
      <c r="G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225"/>
    </row>
    <row r="172" spans="1:26" s="215" customFormat="1" ht="20.25" x14ac:dyDescent="0.3">
      <c r="A172" s="220"/>
      <c r="B172" s="217"/>
      <c r="C172" s="217"/>
      <c r="D172" s="126"/>
      <c r="E172" s="218"/>
      <c r="F172" s="126"/>
      <c r="G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225"/>
    </row>
    <row r="173" spans="1:26" s="215" customFormat="1" ht="20.25" x14ac:dyDescent="0.3">
      <c r="A173" s="220"/>
      <c r="B173" s="217"/>
      <c r="C173" s="217"/>
      <c r="D173" s="126"/>
      <c r="E173" s="218"/>
      <c r="F173" s="126"/>
      <c r="G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6"/>
      <c r="V173" s="126"/>
      <c r="W173" s="126"/>
      <c r="X173" s="126"/>
      <c r="Y173" s="126"/>
      <c r="Z173" s="225"/>
    </row>
    <row r="174" spans="1:26" s="215" customFormat="1" ht="20.25" x14ac:dyDescent="0.3">
      <c r="A174" s="220"/>
      <c r="B174" s="217"/>
      <c r="C174" s="217"/>
      <c r="D174" s="126"/>
      <c r="E174" s="218"/>
      <c r="F174" s="126"/>
      <c r="G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6"/>
      <c r="V174" s="126"/>
      <c r="W174" s="126"/>
      <c r="X174" s="126"/>
      <c r="Y174" s="126"/>
      <c r="Z174" s="225"/>
    </row>
    <row r="175" spans="1:26" s="215" customFormat="1" ht="20.25" x14ac:dyDescent="0.3">
      <c r="A175" s="220"/>
      <c r="B175" s="217"/>
      <c r="C175" s="217"/>
      <c r="D175" s="126"/>
      <c r="E175" s="218"/>
      <c r="F175" s="126"/>
      <c r="G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6"/>
      <c r="V175" s="126"/>
      <c r="W175" s="126"/>
      <c r="X175" s="126"/>
      <c r="Y175" s="126"/>
      <c r="Z175" s="225"/>
    </row>
    <row r="176" spans="1:26" s="215" customFormat="1" ht="20.25" x14ac:dyDescent="0.3">
      <c r="A176" s="220"/>
      <c r="B176" s="217"/>
      <c r="C176" s="217"/>
      <c r="D176" s="126"/>
      <c r="E176" s="218"/>
      <c r="F176" s="126"/>
      <c r="G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225"/>
    </row>
    <row r="177" spans="1:26" s="215" customFormat="1" ht="20.25" x14ac:dyDescent="0.3">
      <c r="A177" s="220"/>
      <c r="B177" s="217"/>
      <c r="C177" s="217"/>
      <c r="D177" s="126"/>
      <c r="E177" s="218"/>
      <c r="F177" s="126"/>
      <c r="G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6"/>
      <c r="V177" s="126"/>
      <c r="W177" s="126"/>
      <c r="X177" s="126"/>
      <c r="Y177" s="126"/>
      <c r="Z177" s="225"/>
    </row>
    <row r="178" spans="1:26" s="215" customFormat="1" ht="20.25" x14ac:dyDescent="0.3">
      <c r="A178" s="220"/>
      <c r="B178" s="217"/>
      <c r="C178" s="217"/>
      <c r="D178" s="126"/>
      <c r="E178" s="218"/>
      <c r="F178" s="126"/>
      <c r="G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225"/>
    </row>
    <row r="179" spans="1:26" s="215" customFormat="1" ht="20.25" x14ac:dyDescent="0.3">
      <c r="A179" s="220"/>
      <c r="B179" s="217"/>
      <c r="C179" s="217"/>
      <c r="D179" s="126"/>
      <c r="E179" s="218"/>
      <c r="F179" s="126"/>
      <c r="G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225"/>
    </row>
    <row r="180" spans="1:26" s="215" customFormat="1" ht="20.25" x14ac:dyDescent="0.3">
      <c r="A180" s="220"/>
      <c r="B180" s="217"/>
      <c r="C180" s="217"/>
      <c r="D180" s="126"/>
      <c r="E180" s="218"/>
      <c r="F180" s="126"/>
      <c r="G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225"/>
    </row>
    <row r="181" spans="1:26" s="215" customFormat="1" ht="20.25" x14ac:dyDescent="0.3">
      <c r="A181" s="220"/>
      <c r="B181" s="217"/>
      <c r="C181" s="217"/>
      <c r="D181" s="126"/>
      <c r="E181" s="218"/>
      <c r="F181" s="126"/>
      <c r="G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6"/>
      <c r="V181" s="126"/>
      <c r="W181" s="126"/>
      <c r="X181" s="126"/>
      <c r="Y181" s="126"/>
      <c r="Z181" s="225"/>
    </row>
    <row r="182" spans="1:26" s="215" customFormat="1" ht="20.25" x14ac:dyDescent="0.3">
      <c r="A182" s="220"/>
      <c r="B182" s="217"/>
      <c r="C182" s="217"/>
      <c r="D182" s="126"/>
      <c r="E182" s="218"/>
      <c r="F182" s="126"/>
      <c r="G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6"/>
      <c r="V182" s="126"/>
      <c r="W182" s="126"/>
      <c r="X182" s="126"/>
      <c r="Y182" s="126"/>
      <c r="Z182" s="225"/>
    </row>
    <row r="183" spans="1:26" s="215" customFormat="1" ht="20.25" x14ac:dyDescent="0.3">
      <c r="A183" s="220"/>
      <c r="B183" s="217"/>
      <c r="C183" s="217"/>
      <c r="D183" s="126"/>
      <c r="E183" s="218"/>
      <c r="F183" s="126"/>
      <c r="G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6"/>
      <c r="V183" s="126"/>
      <c r="W183" s="126"/>
      <c r="X183" s="126"/>
      <c r="Y183" s="126"/>
      <c r="Z183" s="225"/>
    </row>
    <row r="184" spans="1:26" s="215" customFormat="1" ht="20.25" x14ac:dyDescent="0.3">
      <c r="A184" s="220"/>
      <c r="B184" s="217"/>
      <c r="C184" s="217"/>
      <c r="D184" s="126"/>
      <c r="E184" s="218"/>
      <c r="F184" s="126"/>
      <c r="G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6"/>
      <c r="V184" s="126"/>
      <c r="W184" s="126"/>
      <c r="X184" s="126"/>
      <c r="Y184" s="126"/>
      <c r="Z184" s="225"/>
    </row>
    <row r="185" spans="1:26" s="215" customFormat="1" ht="20.25" x14ac:dyDescent="0.3">
      <c r="A185" s="220"/>
      <c r="B185" s="217"/>
      <c r="C185" s="217"/>
      <c r="D185" s="126"/>
      <c r="E185" s="218"/>
      <c r="F185" s="126"/>
      <c r="G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6"/>
      <c r="V185" s="126"/>
      <c r="W185" s="126"/>
      <c r="X185" s="126"/>
      <c r="Y185" s="126"/>
      <c r="Z185" s="225"/>
    </row>
    <row r="186" spans="1:26" s="215" customFormat="1" ht="20.25" x14ac:dyDescent="0.3">
      <c r="A186" s="220"/>
      <c r="B186" s="217"/>
      <c r="C186" s="217"/>
      <c r="D186" s="126"/>
      <c r="E186" s="218"/>
      <c r="F186" s="126"/>
      <c r="G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6"/>
      <c r="V186" s="126"/>
      <c r="W186" s="126"/>
      <c r="X186" s="126"/>
      <c r="Y186" s="126"/>
      <c r="Z186" s="225"/>
    </row>
    <row r="187" spans="1:26" s="215" customFormat="1" ht="20.25" x14ac:dyDescent="0.3">
      <c r="A187" s="220"/>
      <c r="B187" s="217"/>
      <c r="C187" s="217"/>
      <c r="D187" s="126"/>
      <c r="E187" s="218"/>
      <c r="F187" s="126"/>
      <c r="G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6"/>
      <c r="V187" s="126"/>
      <c r="W187" s="126"/>
      <c r="X187" s="126"/>
      <c r="Y187" s="126"/>
      <c r="Z187" s="225"/>
    </row>
    <row r="188" spans="1:26" s="215" customFormat="1" ht="20.25" x14ac:dyDescent="0.3">
      <c r="A188" s="220"/>
      <c r="B188" s="217"/>
      <c r="C188" s="217"/>
      <c r="D188" s="126"/>
      <c r="E188" s="218"/>
      <c r="F188" s="126"/>
      <c r="G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225"/>
    </row>
    <row r="189" spans="1:26" s="215" customFormat="1" ht="20.25" x14ac:dyDescent="0.3">
      <c r="A189" s="220"/>
      <c r="B189" s="217"/>
      <c r="C189" s="217"/>
      <c r="D189" s="126"/>
      <c r="E189" s="218"/>
      <c r="F189" s="126"/>
      <c r="G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6"/>
      <c r="V189" s="126"/>
      <c r="W189" s="126"/>
      <c r="X189" s="126"/>
      <c r="Y189" s="126"/>
      <c r="Z189" s="225"/>
    </row>
    <row r="190" spans="1:26" s="215" customFormat="1" ht="20.25" x14ac:dyDescent="0.3">
      <c r="A190" s="220"/>
      <c r="B190" s="217"/>
      <c r="C190" s="217"/>
      <c r="D190" s="126"/>
      <c r="E190" s="218"/>
      <c r="F190" s="126"/>
      <c r="G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225"/>
    </row>
    <row r="191" spans="1:26" s="215" customFormat="1" ht="20.25" x14ac:dyDescent="0.3">
      <c r="A191" s="220"/>
      <c r="B191" s="217"/>
      <c r="C191" s="217"/>
      <c r="D191" s="126"/>
      <c r="E191" s="218"/>
      <c r="F191" s="126"/>
      <c r="G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6"/>
      <c r="V191" s="126"/>
      <c r="W191" s="126"/>
      <c r="X191" s="126"/>
      <c r="Y191" s="126"/>
      <c r="Z191" s="225"/>
    </row>
    <row r="192" spans="1:26" s="215" customFormat="1" ht="20.25" x14ac:dyDescent="0.3">
      <c r="A192" s="220"/>
      <c r="B192" s="217"/>
      <c r="C192" s="217"/>
      <c r="D192" s="126"/>
      <c r="E192" s="218"/>
      <c r="F192" s="126"/>
      <c r="G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225"/>
    </row>
    <row r="193" spans="1:26" s="215" customFormat="1" ht="20.25" x14ac:dyDescent="0.3">
      <c r="A193" s="220"/>
      <c r="B193" s="217"/>
      <c r="C193" s="217"/>
      <c r="D193" s="126"/>
      <c r="E193" s="218"/>
      <c r="F193" s="126"/>
      <c r="G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6"/>
      <c r="V193" s="126"/>
      <c r="W193" s="126"/>
      <c r="X193" s="126"/>
      <c r="Y193" s="126"/>
      <c r="Z193" s="225"/>
    </row>
    <row r="194" spans="1:26" s="215" customFormat="1" ht="20.25" x14ac:dyDescent="0.3">
      <c r="A194" s="220"/>
      <c r="B194" s="217"/>
      <c r="C194" s="217"/>
      <c r="D194" s="126"/>
      <c r="E194" s="218"/>
      <c r="F194" s="126"/>
      <c r="G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225"/>
    </row>
    <row r="195" spans="1:26" s="215" customFormat="1" ht="20.25" x14ac:dyDescent="0.3">
      <c r="A195" s="220"/>
      <c r="B195" s="217"/>
      <c r="C195" s="217"/>
      <c r="D195" s="126"/>
      <c r="E195" s="218"/>
      <c r="F195" s="126"/>
      <c r="G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6"/>
      <c r="V195" s="126"/>
      <c r="W195" s="126"/>
      <c r="X195" s="126"/>
      <c r="Y195" s="126"/>
      <c r="Z195" s="225"/>
    </row>
    <row r="196" spans="1:26" s="215" customFormat="1" ht="20.25" x14ac:dyDescent="0.3">
      <c r="A196" s="220"/>
      <c r="B196" s="217"/>
      <c r="C196" s="217"/>
      <c r="D196" s="126"/>
      <c r="E196" s="218"/>
      <c r="F196" s="126"/>
      <c r="G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225"/>
    </row>
    <row r="197" spans="1:26" s="215" customFormat="1" ht="20.25" x14ac:dyDescent="0.3">
      <c r="A197" s="220"/>
      <c r="B197" s="217"/>
      <c r="C197" s="217"/>
      <c r="D197" s="126"/>
      <c r="E197" s="218"/>
      <c r="F197" s="126"/>
      <c r="G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6"/>
      <c r="V197" s="126"/>
      <c r="W197" s="126"/>
      <c r="X197" s="126"/>
      <c r="Y197" s="126"/>
      <c r="Z197" s="225"/>
    </row>
    <row r="198" spans="1:26" s="215" customFormat="1" ht="20.25" x14ac:dyDescent="0.3">
      <c r="A198" s="220"/>
      <c r="B198" s="217"/>
      <c r="C198" s="217"/>
      <c r="D198" s="126"/>
      <c r="E198" s="218"/>
      <c r="F198" s="126"/>
      <c r="G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225"/>
    </row>
    <row r="199" spans="1:26" s="215" customFormat="1" ht="20.25" x14ac:dyDescent="0.3">
      <c r="A199" s="220"/>
      <c r="B199" s="217"/>
      <c r="C199" s="217"/>
      <c r="D199" s="126"/>
      <c r="E199" s="218"/>
      <c r="F199" s="126"/>
      <c r="G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6"/>
      <c r="V199" s="126"/>
      <c r="W199" s="126"/>
      <c r="X199" s="126"/>
      <c r="Y199" s="126"/>
      <c r="Z199" s="225"/>
    </row>
    <row r="200" spans="1:26" s="215" customFormat="1" ht="20.25" x14ac:dyDescent="0.3">
      <c r="A200" s="220"/>
      <c r="B200" s="217"/>
      <c r="C200" s="217"/>
      <c r="D200" s="126"/>
      <c r="E200" s="218"/>
      <c r="F200" s="126"/>
      <c r="G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225"/>
    </row>
    <row r="201" spans="1:26" s="215" customFormat="1" ht="20.25" x14ac:dyDescent="0.3">
      <c r="A201" s="220"/>
      <c r="B201" s="217"/>
      <c r="C201" s="217"/>
      <c r="D201" s="126"/>
      <c r="E201" s="218"/>
      <c r="F201" s="126"/>
      <c r="G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6"/>
      <c r="V201" s="126"/>
      <c r="W201" s="126"/>
      <c r="X201" s="126"/>
      <c r="Y201" s="126"/>
      <c r="Z201" s="225"/>
    </row>
    <row r="202" spans="1:26" s="215" customFormat="1" ht="20.25" x14ac:dyDescent="0.3">
      <c r="A202" s="220"/>
      <c r="B202" s="217"/>
      <c r="C202" s="217"/>
      <c r="D202" s="126"/>
      <c r="E202" s="218"/>
      <c r="F202" s="126"/>
      <c r="G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225"/>
    </row>
    <row r="203" spans="1:26" s="215" customFormat="1" ht="20.25" x14ac:dyDescent="0.3">
      <c r="A203" s="220"/>
      <c r="B203" s="217"/>
      <c r="C203" s="217"/>
      <c r="D203" s="126"/>
      <c r="E203" s="218"/>
      <c r="F203" s="126"/>
      <c r="G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6"/>
      <c r="V203" s="126"/>
      <c r="W203" s="126"/>
      <c r="X203" s="126"/>
      <c r="Y203" s="126"/>
      <c r="Z203" s="225"/>
    </row>
    <row r="204" spans="1:26" s="215" customFormat="1" ht="20.25" x14ac:dyDescent="0.3">
      <c r="A204" s="220"/>
      <c r="B204" s="217"/>
      <c r="C204" s="217"/>
      <c r="D204" s="126"/>
      <c r="E204" s="218"/>
      <c r="F204" s="126"/>
      <c r="G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6"/>
      <c r="V204" s="126"/>
      <c r="W204" s="126"/>
      <c r="X204" s="126"/>
      <c r="Y204" s="126"/>
      <c r="Z204" s="225"/>
    </row>
    <row r="205" spans="1:26" s="215" customFormat="1" ht="20.25" x14ac:dyDescent="0.3">
      <c r="A205" s="220"/>
      <c r="B205" s="217"/>
      <c r="C205" s="217"/>
      <c r="D205" s="126"/>
      <c r="E205" s="218"/>
      <c r="F205" s="126"/>
      <c r="G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6"/>
      <c r="W205" s="126"/>
      <c r="X205" s="126"/>
      <c r="Y205" s="126"/>
      <c r="Z205" s="225"/>
    </row>
    <row r="206" spans="1:26" s="215" customFormat="1" ht="20.25" x14ac:dyDescent="0.3">
      <c r="A206" s="220"/>
      <c r="B206" s="217"/>
      <c r="C206" s="217"/>
      <c r="D206" s="126"/>
      <c r="E206" s="218"/>
      <c r="F206" s="126"/>
      <c r="G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6"/>
      <c r="V206" s="126"/>
      <c r="W206" s="126"/>
      <c r="X206" s="126"/>
      <c r="Y206" s="126"/>
      <c r="Z206" s="225"/>
    </row>
    <row r="207" spans="1:26" s="215" customFormat="1" ht="20.25" x14ac:dyDescent="0.3">
      <c r="A207" s="220"/>
      <c r="B207" s="217"/>
      <c r="C207" s="217"/>
      <c r="D207" s="126"/>
      <c r="E207" s="218"/>
      <c r="F207" s="126"/>
      <c r="G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6"/>
      <c r="W207" s="126"/>
      <c r="X207" s="126"/>
      <c r="Y207" s="126"/>
      <c r="Z207" s="225"/>
    </row>
    <row r="208" spans="1:26" s="215" customFormat="1" x14ac:dyDescent="0.2">
      <c r="A208" s="126"/>
      <c r="B208" s="88"/>
      <c r="C208" s="88"/>
      <c r="D208" s="126"/>
      <c r="E208" s="218"/>
      <c r="F208" s="126"/>
      <c r="G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6"/>
      <c r="V208" s="126"/>
      <c r="W208" s="126"/>
      <c r="X208" s="126"/>
      <c r="Y208" s="126"/>
      <c r="Z208" s="225"/>
    </row>
    <row r="209" spans="1:26" s="215" customFormat="1" x14ac:dyDescent="0.2">
      <c r="A209" s="126"/>
      <c r="B209" s="88"/>
      <c r="C209" s="88"/>
      <c r="D209" s="126"/>
      <c r="E209" s="218"/>
      <c r="F209" s="126"/>
      <c r="G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225"/>
    </row>
    <row r="210" spans="1:26" s="215" customFormat="1" x14ac:dyDescent="0.2">
      <c r="A210" s="126"/>
      <c r="B210" s="88"/>
      <c r="C210" s="88"/>
      <c r="D210" s="126"/>
      <c r="E210" s="218"/>
      <c r="F210" s="126"/>
      <c r="G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  <c r="Y210" s="126"/>
      <c r="Z210" s="225"/>
    </row>
    <row r="211" spans="1:26" s="215" customFormat="1" x14ac:dyDescent="0.2">
      <c r="A211" s="126"/>
      <c r="B211" s="88"/>
      <c r="C211" s="88"/>
      <c r="D211" s="126"/>
      <c r="E211" s="218"/>
      <c r="F211" s="126"/>
      <c r="G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  <c r="Y211" s="126"/>
      <c r="Z211" s="225"/>
    </row>
    <row r="212" spans="1:26" s="215" customFormat="1" x14ac:dyDescent="0.2">
      <c r="A212" s="126"/>
      <c r="B212" s="88"/>
      <c r="C212" s="88"/>
      <c r="D212" s="126"/>
      <c r="E212" s="218"/>
      <c r="F212" s="126"/>
      <c r="G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6"/>
      <c r="V212" s="126"/>
      <c r="W212" s="126"/>
      <c r="X212" s="126"/>
      <c r="Y212" s="126"/>
      <c r="Z212" s="225"/>
    </row>
    <row r="213" spans="1:26" s="215" customFormat="1" x14ac:dyDescent="0.2">
      <c r="A213" s="126"/>
      <c r="B213" s="88"/>
      <c r="C213" s="88"/>
      <c r="D213" s="126"/>
      <c r="E213" s="218"/>
      <c r="F213" s="126"/>
      <c r="G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6"/>
      <c r="W213" s="126"/>
      <c r="X213" s="126"/>
      <c r="Y213" s="126"/>
      <c r="Z213" s="225"/>
    </row>
    <row r="214" spans="1:26" s="215" customFormat="1" x14ac:dyDescent="0.2">
      <c r="A214" s="126"/>
      <c r="B214" s="88"/>
      <c r="C214" s="88"/>
      <c r="D214" s="126"/>
      <c r="E214" s="218"/>
      <c r="F214" s="126"/>
      <c r="G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225"/>
    </row>
    <row r="215" spans="1:26" s="215" customFormat="1" x14ac:dyDescent="0.2">
      <c r="A215" s="126"/>
      <c r="B215" s="88"/>
      <c r="C215" s="88"/>
      <c r="D215" s="126"/>
      <c r="E215" s="218"/>
      <c r="F215" s="126"/>
      <c r="G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6"/>
      <c r="V215" s="126"/>
      <c r="W215" s="126"/>
      <c r="X215" s="126"/>
      <c r="Y215" s="126"/>
      <c r="Z215" s="225"/>
    </row>
    <row r="216" spans="1:26" s="215" customFormat="1" x14ac:dyDescent="0.2">
      <c r="A216" s="126"/>
      <c r="B216" s="88"/>
      <c r="C216" s="88"/>
      <c r="D216" s="126"/>
      <c r="E216" s="218"/>
      <c r="F216" s="126"/>
      <c r="G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6"/>
      <c r="V216" s="126"/>
      <c r="W216" s="126"/>
      <c r="X216" s="126"/>
      <c r="Y216" s="126"/>
      <c r="Z216" s="225"/>
    </row>
    <row r="217" spans="1:26" s="215" customFormat="1" x14ac:dyDescent="0.2">
      <c r="A217" s="126"/>
      <c r="B217" s="88"/>
      <c r="C217" s="88"/>
      <c r="D217" s="126"/>
      <c r="E217" s="218"/>
      <c r="F217" s="126"/>
      <c r="G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6"/>
      <c r="V217" s="126"/>
      <c r="W217" s="126"/>
      <c r="X217" s="126"/>
      <c r="Y217" s="126"/>
      <c r="Z217" s="225"/>
    </row>
    <row r="218" spans="1:26" s="215" customFormat="1" x14ac:dyDescent="0.2">
      <c r="A218" s="126"/>
      <c r="B218" s="88"/>
      <c r="C218" s="88"/>
      <c r="D218" s="126"/>
      <c r="E218" s="218"/>
      <c r="F218" s="126"/>
      <c r="G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225"/>
    </row>
    <row r="219" spans="1:26" s="215" customFormat="1" x14ac:dyDescent="0.2">
      <c r="A219" s="126"/>
      <c r="B219" s="88"/>
      <c r="C219" s="88"/>
      <c r="D219" s="126"/>
      <c r="E219" s="218"/>
      <c r="F219" s="126"/>
      <c r="G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6"/>
      <c r="V219" s="126"/>
      <c r="W219" s="126"/>
      <c r="X219" s="126"/>
      <c r="Y219" s="126"/>
      <c r="Z219" s="225"/>
    </row>
    <row r="220" spans="1:26" s="215" customFormat="1" x14ac:dyDescent="0.2">
      <c r="A220" s="126"/>
      <c r="B220" s="88"/>
      <c r="C220" s="88"/>
      <c r="D220" s="126"/>
      <c r="E220" s="218"/>
      <c r="F220" s="126"/>
      <c r="G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  <c r="Z220" s="225"/>
    </row>
    <row r="221" spans="1:26" s="215" customFormat="1" x14ac:dyDescent="0.2">
      <c r="A221" s="126"/>
      <c r="B221" s="88"/>
      <c r="C221" s="88"/>
      <c r="D221" s="126"/>
      <c r="E221" s="218"/>
      <c r="F221" s="126"/>
      <c r="G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225"/>
    </row>
    <row r="222" spans="1:26" s="215" customFormat="1" x14ac:dyDescent="0.2">
      <c r="A222" s="126"/>
      <c r="B222" s="88"/>
      <c r="C222" s="88"/>
      <c r="D222" s="126"/>
      <c r="E222" s="218"/>
      <c r="F222" s="126"/>
      <c r="G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6"/>
      <c r="V222" s="126"/>
      <c r="W222" s="126"/>
      <c r="X222" s="126"/>
      <c r="Y222" s="126"/>
      <c r="Z222" s="225"/>
    </row>
    <row r="223" spans="1:26" s="215" customFormat="1" x14ac:dyDescent="0.2">
      <c r="A223" s="126"/>
      <c r="B223" s="88"/>
      <c r="C223" s="88"/>
      <c r="D223" s="126"/>
      <c r="E223" s="218"/>
      <c r="F223" s="126"/>
      <c r="G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6"/>
      <c r="V223" s="126"/>
      <c r="W223" s="126"/>
      <c r="X223" s="126"/>
      <c r="Y223" s="126"/>
      <c r="Z223" s="225"/>
    </row>
    <row r="224" spans="1:26" s="215" customFormat="1" x14ac:dyDescent="0.2">
      <c r="A224" s="126"/>
      <c r="B224" s="88"/>
      <c r="C224" s="88"/>
      <c r="D224" s="126"/>
      <c r="E224" s="218"/>
      <c r="F224" s="126"/>
      <c r="G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6"/>
      <c r="V224" s="126"/>
      <c r="W224" s="126"/>
      <c r="X224" s="126"/>
      <c r="Y224" s="126"/>
      <c r="Z224" s="225"/>
    </row>
    <row r="225" spans="1:26" s="215" customFormat="1" x14ac:dyDescent="0.2">
      <c r="A225" s="126"/>
      <c r="B225" s="88"/>
      <c r="C225" s="88"/>
      <c r="D225" s="126"/>
      <c r="E225" s="218"/>
      <c r="F225" s="126"/>
      <c r="G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6"/>
      <c r="V225" s="126"/>
      <c r="W225" s="126"/>
      <c r="X225" s="126"/>
      <c r="Y225" s="126"/>
      <c r="Z225" s="225"/>
    </row>
    <row r="226" spans="1:26" s="215" customFormat="1" x14ac:dyDescent="0.2">
      <c r="A226" s="126"/>
      <c r="B226" s="88"/>
      <c r="C226" s="88"/>
      <c r="D226" s="126"/>
      <c r="E226" s="218"/>
      <c r="F226" s="126"/>
      <c r="G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6"/>
      <c r="V226" s="126"/>
      <c r="W226" s="126"/>
      <c r="X226" s="126"/>
      <c r="Y226" s="126"/>
      <c r="Z226" s="225"/>
    </row>
    <row r="227" spans="1:26" s="215" customFormat="1" x14ac:dyDescent="0.2">
      <c r="A227" s="126"/>
      <c r="B227" s="88"/>
      <c r="C227" s="88"/>
      <c r="D227" s="126"/>
      <c r="E227" s="218"/>
      <c r="F227" s="126"/>
      <c r="G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6"/>
      <c r="V227" s="126"/>
      <c r="W227" s="126"/>
      <c r="X227" s="126"/>
      <c r="Y227" s="126"/>
      <c r="Z227" s="225"/>
    </row>
    <row r="228" spans="1:26" s="215" customFormat="1" x14ac:dyDescent="0.2">
      <c r="A228" s="126"/>
      <c r="B228" s="88"/>
      <c r="C228" s="88"/>
      <c r="D228" s="126"/>
      <c r="E228" s="218"/>
      <c r="F228" s="126"/>
      <c r="G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6"/>
      <c r="V228" s="126"/>
      <c r="W228" s="126"/>
      <c r="X228" s="126"/>
      <c r="Y228" s="126"/>
      <c r="Z228" s="225"/>
    </row>
    <row r="229" spans="1:26" s="215" customFormat="1" x14ac:dyDescent="0.2">
      <c r="A229" s="126"/>
      <c r="B229" s="88"/>
      <c r="C229" s="88"/>
      <c r="D229" s="126"/>
      <c r="E229" s="218"/>
      <c r="F229" s="126"/>
      <c r="G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6"/>
      <c r="V229" s="126"/>
      <c r="W229" s="126"/>
      <c r="X229" s="126"/>
      <c r="Y229" s="126"/>
      <c r="Z229" s="225"/>
    </row>
    <row r="230" spans="1:26" s="215" customFormat="1" x14ac:dyDescent="0.2">
      <c r="A230" s="126"/>
      <c r="B230" s="88"/>
      <c r="C230" s="88"/>
      <c r="D230" s="126"/>
      <c r="E230" s="218"/>
      <c r="F230" s="126"/>
      <c r="G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6"/>
      <c r="V230" s="126"/>
      <c r="W230" s="126"/>
      <c r="X230" s="126"/>
      <c r="Y230" s="126"/>
      <c r="Z230" s="225"/>
    </row>
    <row r="231" spans="1:26" s="215" customFormat="1" x14ac:dyDescent="0.2">
      <c r="A231" s="126"/>
      <c r="B231" s="88"/>
      <c r="C231" s="88"/>
      <c r="D231" s="126"/>
      <c r="E231" s="218"/>
      <c r="F231" s="126"/>
      <c r="G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6"/>
      <c r="V231" s="126"/>
      <c r="W231" s="126"/>
      <c r="X231" s="126"/>
      <c r="Y231" s="126"/>
      <c r="Z231" s="225"/>
    </row>
    <row r="232" spans="1:26" s="215" customFormat="1" x14ac:dyDescent="0.2">
      <c r="A232" s="126"/>
      <c r="B232" s="88"/>
      <c r="C232" s="88"/>
      <c r="D232" s="126"/>
      <c r="E232" s="218"/>
      <c r="F232" s="126"/>
      <c r="G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6"/>
      <c r="V232" s="126"/>
      <c r="W232" s="126"/>
      <c r="X232" s="126"/>
      <c r="Y232" s="126"/>
      <c r="Z232" s="225"/>
    </row>
    <row r="233" spans="1:26" s="215" customFormat="1" x14ac:dyDescent="0.2">
      <c r="A233" s="126"/>
      <c r="B233" s="88"/>
      <c r="C233" s="88"/>
      <c r="D233" s="126"/>
      <c r="E233" s="218"/>
      <c r="F233" s="126"/>
      <c r="G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6"/>
      <c r="V233" s="126"/>
      <c r="W233" s="126"/>
      <c r="X233" s="126"/>
      <c r="Y233" s="126"/>
      <c r="Z233" s="225"/>
    </row>
    <row r="234" spans="1:26" s="215" customFormat="1" x14ac:dyDescent="0.2">
      <c r="A234" s="126"/>
      <c r="B234" s="88"/>
      <c r="C234" s="88"/>
      <c r="D234" s="126"/>
      <c r="E234" s="218"/>
      <c r="F234" s="126"/>
      <c r="G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6"/>
      <c r="V234" s="126"/>
      <c r="W234" s="126"/>
      <c r="X234" s="126"/>
      <c r="Y234" s="126"/>
      <c r="Z234" s="225"/>
    </row>
    <row r="235" spans="1:26" s="215" customFormat="1" x14ac:dyDescent="0.2">
      <c r="A235" s="126"/>
      <c r="B235" s="88"/>
      <c r="C235" s="88"/>
      <c r="D235" s="126"/>
      <c r="E235" s="218"/>
      <c r="F235" s="126"/>
      <c r="G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6"/>
      <c r="V235" s="126"/>
      <c r="W235" s="126"/>
      <c r="X235" s="126"/>
      <c r="Y235" s="126"/>
      <c r="Z235" s="225"/>
    </row>
    <row r="236" spans="1:26" s="215" customFormat="1" x14ac:dyDescent="0.2">
      <c r="A236" s="126"/>
      <c r="B236" s="88"/>
      <c r="C236" s="88"/>
      <c r="D236" s="126"/>
      <c r="E236" s="218"/>
      <c r="F236" s="126"/>
      <c r="G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  <c r="Y236" s="126"/>
      <c r="Z236" s="225"/>
    </row>
    <row r="237" spans="1:26" s="215" customFormat="1" x14ac:dyDescent="0.2">
      <c r="A237" s="126"/>
      <c r="B237" s="88"/>
      <c r="C237" s="88"/>
      <c r="D237" s="126"/>
      <c r="E237" s="218"/>
      <c r="F237" s="126"/>
      <c r="G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6"/>
      <c r="Z237" s="225"/>
    </row>
    <row r="238" spans="1:26" s="215" customFormat="1" x14ac:dyDescent="0.2">
      <c r="A238" s="126"/>
      <c r="B238" s="88"/>
      <c r="C238" s="88"/>
      <c r="D238" s="126"/>
      <c r="E238" s="218"/>
      <c r="F238" s="126"/>
      <c r="G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6"/>
      <c r="V238" s="126"/>
      <c r="W238" s="126"/>
      <c r="X238" s="126"/>
      <c r="Y238" s="126"/>
      <c r="Z238" s="225"/>
    </row>
    <row r="239" spans="1:26" s="215" customFormat="1" x14ac:dyDescent="0.2">
      <c r="A239" s="126"/>
      <c r="B239" s="88"/>
      <c r="C239" s="88"/>
      <c r="D239" s="126"/>
      <c r="E239" s="218"/>
      <c r="F239" s="126"/>
      <c r="G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6"/>
      <c r="V239" s="126"/>
      <c r="W239" s="126"/>
      <c r="X239" s="126"/>
      <c r="Y239" s="126"/>
      <c r="Z239" s="225"/>
    </row>
    <row r="240" spans="1:26" s="215" customFormat="1" x14ac:dyDescent="0.2">
      <c r="A240" s="126"/>
      <c r="B240" s="88"/>
      <c r="C240" s="88"/>
      <c r="D240" s="126"/>
      <c r="E240" s="218"/>
      <c r="F240" s="126"/>
      <c r="G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6"/>
      <c r="V240" s="126"/>
      <c r="W240" s="126"/>
      <c r="X240" s="126"/>
      <c r="Y240" s="126"/>
      <c r="Z240" s="225"/>
    </row>
    <row r="241" spans="1:26" s="215" customFormat="1" x14ac:dyDescent="0.2">
      <c r="A241" s="126"/>
      <c r="B241" s="88"/>
      <c r="C241" s="88"/>
      <c r="D241" s="126"/>
      <c r="E241" s="218"/>
      <c r="F241" s="126"/>
      <c r="G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6"/>
      <c r="V241" s="126"/>
      <c r="W241" s="126"/>
      <c r="X241" s="126"/>
      <c r="Y241" s="126"/>
      <c r="Z241" s="225"/>
    </row>
    <row r="242" spans="1:26" s="215" customFormat="1" x14ac:dyDescent="0.2">
      <c r="A242" s="126"/>
      <c r="B242" s="88"/>
      <c r="C242" s="88"/>
      <c r="D242" s="126"/>
      <c r="E242" s="218"/>
      <c r="F242" s="126"/>
      <c r="G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6"/>
      <c r="V242" s="126"/>
      <c r="W242" s="126"/>
      <c r="X242" s="126"/>
      <c r="Y242" s="126"/>
      <c r="Z242" s="225"/>
    </row>
    <row r="243" spans="1:26" s="215" customFormat="1" x14ac:dyDescent="0.2">
      <c r="A243" s="126"/>
      <c r="B243" s="88"/>
      <c r="C243" s="88"/>
      <c r="D243" s="126"/>
      <c r="E243" s="218"/>
      <c r="F243" s="126"/>
      <c r="G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225"/>
    </row>
    <row r="244" spans="1:26" s="215" customFormat="1" x14ac:dyDescent="0.2">
      <c r="A244" s="126"/>
      <c r="B244" s="88"/>
      <c r="C244" s="88"/>
      <c r="D244" s="126"/>
      <c r="E244" s="218"/>
      <c r="F244" s="126"/>
      <c r="G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225"/>
    </row>
    <row r="245" spans="1:26" s="215" customFormat="1" x14ac:dyDescent="0.2">
      <c r="A245" s="126"/>
      <c r="B245" s="88"/>
      <c r="C245" s="88"/>
      <c r="D245" s="126"/>
      <c r="E245" s="218"/>
      <c r="F245" s="126"/>
      <c r="G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225"/>
    </row>
    <row r="246" spans="1:26" s="215" customFormat="1" x14ac:dyDescent="0.2">
      <c r="A246" s="126"/>
      <c r="B246" s="88"/>
      <c r="C246" s="88"/>
      <c r="D246" s="126"/>
      <c r="E246" s="218"/>
      <c r="F246" s="126"/>
      <c r="G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225"/>
    </row>
    <row r="247" spans="1:26" s="215" customFormat="1" x14ac:dyDescent="0.2">
      <c r="A247" s="126"/>
      <c r="B247" s="88"/>
      <c r="C247" s="88"/>
      <c r="D247" s="126"/>
      <c r="E247" s="218"/>
      <c r="F247" s="126"/>
      <c r="G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225"/>
    </row>
    <row r="248" spans="1:26" s="215" customFormat="1" x14ac:dyDescent="0.2">
      <c r="A248" s="126"/>
      <c r="B248" s="88"/>
      <c r="C248" s="88"/>
      <c r="D248" s="126"/>
      <c r="E248" s="218"/>
      <c r="F248" s="126"/>
      <c r="G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225"/>
    </row>
    <row r="249" spans="1:26" s="215" customFormat="1" x14ac:dyDescent="0.2">
      <c r="A249" s="126"/>
      <c r="B249" s="88"/>
      <c r="C249" s="88"/>
      <c r="D249" s="126"/>
      <c r="E249" s="218"/>
      <c r="F249" s="126"/>
      <c r="G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225"/>
    </row>
    <row r="250" spans="1:26" s="215" customFormat="1" x14ac:dyDescent="0.2">
      <c r="A250" s="126"/>
      <c r="B250" s="88"/>
      <c r="C250" s="88"/>
      <c r="D250" s="126"/>
      <c r="E250" s="218"/>
      <c r="F250" s="126"/>
      <c r="G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225"/>
    </row>
    <row r="251" spans="1:26" s="215" customFormat="1" x14ac:dyDescent="0.2">
      <c r="A251" s="126"/>
      <c r="B251" s="88"/>
      <c r="C251" s="88"/>
      <c r="D251" s="126"/>
      <c r="E251" s="218"/>
      <c r="F251" s="126"/>
      <c r="G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225"/>
    </row>
    <row r="252" spans="1:26" s="215" customFormat="1" x14ac:dyDescent="0.2">
      <c r="A252" s="126"/>
      <c r="B252" s="88"/>
      <c r="C252" s="88"/>
      <c r="D252" s="126"/>
      <c r="E252" s="218"/>
      <c r="F252" s="126"/>
      <c r="G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225"/>
    </row>
    <row r="253" spans="1:26" s="215" customFormat="1" x14ac:dyDescent="0.2">
      <c r="A253" s="126"/>
      <c r="B253" s="88"/>
      <c r="C253" s="88"/>
      <c r="D253" s="126"/>
      <c r="E253" s="218"/>
      <c r="F253" s="126"/>
      <c r="G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225"/>
    </row>
    <row r="254" spans="1:26" s="215" customFormat="1" x14ac:dyDescent="0.2">
      <c r="A254" s="126"/>
      <c r="B254" s="88"/>
      <c r="C254" s="88"/>
      <c r="D254" s="126"/>
      <c r="E254" s="218"/>
      <c r="F254" s="126"/>
      <c r="G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225"/>
    </row>
    <row r="255" spans="1:26" s="215" customFormat="1" x14ac:dyDescent="0.2">
      <c r="A255" s="126"/>
      <c r="B255" s="88"/>
      <c r="C255" s="88"/>
      <c r="D255" s="126"/>
      <c r="E255" s="218"/>
      <c r="F255" s="126"/>
      <c r="G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225"/>
    </row>
    <row r="256" spans="1:26" s="215" customFormat="1" x14ac:dyDescent="0.2">
      <c r="A256" s="126"/>
      <c r="B256" s="88"/>
      <c r="C256" s="88"/>
      <c r="D256" s="126"/>
      <c r="E256" s="218"/>
      <c r="F256" s="126"/>
      <c r="G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225"/>
    </row>
    <row r="257" spans="1:26" s="215" customFormat="1" x14ac:dyDescent="0.2">
      <c r="A257" s="126"/>
      <c r="B257" s="88"/>
      <c r="C257" s="88"/>
      <c r="D257" s="126"/>
      <c r="E257" s="218"/>
      <c r="F257" s="126"/>
      <c r="G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225"/>
    </row>
    <row r="258" spans="1:26" s="215" customFormat="1" x14ac:dyDescent="0.2">
      <c r="A258" s="126"/>
      <c r="B258" s="88"/>
      <c r="C258" s="88"/>
      <c r="D258" s="126"/>
      <c r="E258" s="218"/>
      <c r="F258" s="126"/>
      <c r="G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225"/>
    </row>
    <row r="259" spans="1:26" s="215" customFormat="1" x14ac:dyDescent="0.2">
      <c r="A259" s="126"/>
      <c r="B259" s="88"/>
      <c r="C259" s="88"/>
      <c r="D259" s="126"/>
      <c r="E259" s="218"/>
      <c r="F259" s="126"/>
      <c r="G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225"/>
    </row>
    <row r="260" spans="1:26" s="215" customFormat="1" x14ac:dyDescent="0.2">
      <c r="A260" s="126"/>
      <c r="B260" s="88"/>
      <c r="C260" s="88"/>
      <c r="D260" s="126"/>
      <c r="E260" s="218"/>
      <c r="F260" s="126"/>
      <c r="G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225"/>
    </row>
    <row r="261" spans="1:26" s="215" customFormat="1" x14ac:dyDescent="0.2">
      <c r="A261" s="126"/>
      <c r="B261" s="88"/>
      <c r="C261" s="88"/>
      <c r="D261" s="126"/>
      <c r="E261" s="218"/>
      <c r="F261" s="126"/>
      <c r="G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225"/>
    </row>
    <row r="262" spans="1:26" s="215" customFormat="1" x14ac:dyDescent="0.2">
      <c r="A262" s="126"/>
      <c r="B262" s="88"/>
      <c r="C262" s="88"/>
      <c r="D262" s="126"/>
      <c r="E262" s="218"/>
      <c r="F262" s="126"/>
      <c r="G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6"/>
      <c r="V262" s="126"/>
      <c r="W262" s="126"/>
      <c r="X262" s="126"/>
      <c r="Y262" s="126"/>
      <c r="Z262" s="225"/>
    </row>
    <row r="263" spans="1:26" s="215" customFormat="1" x14ac:dyDescent="0.2">
      <c r="A263" s="126"/>
      <c r="B263" s="88"/>
      <c r="C263" s="88"/>
      <c r="D263" s="126"/>
      <c r="E263" s="218"/>
      <c r="F263" s="126"/>
      <c r="G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6"/>
      <c r="V263" s="126"/>
      <c r="W263" s="126"/>
      <c r="X263" s="126"/>
      <c r="Y263" s="126"/>
      <c r="Z263" s="225"/>
    </row>
    <row r="264" spans="1:26" s="215" customFormat="1" x14ac:dyDescent="0.2">
      <c r="A264" s="126"/>
      <c r="B264" s="88"/>
      <c r="C264" s="88"/>
      <c r="D264" s="126"/>
      <c r="E264" s="218"/>
      <c r="F264" s="126"/>
      <c r="G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6"/>
      <c r="V264" s="126"/>
      <c r="W264" s="126"/>
      <c r="X264" s="126"/>
      <c r="Y264" s="126"/>
      <c r="Z264" s="225"/>
    </row>
    <row r="265" spans="1:26" s="215" customFormat="1" x14ac:dyDescent="0.2">
      <c r="A265" s="126"/>
      <c r="B265" s="88"/>
      <c r="C265" s="88"/>
      <c r="D265" s="126"/>
      <c r="E265" s="218"/>
      <c r="F265" s="126"/>
      <c r="G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225"/>
    </row>
    <row r="266" spans="1:26" s="215" customFormat="1" x14ac:dyDescent="0.2">
      <c r="A266" s="126"/>
      <c r="B266" s="88"/>
      <c r="C266" s="88"/>
      <c r="D266" s="126"/>
      <c r="E266" s="218"/>
      <c r="F266" s="126"/>
      <c r="G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6"/>
      <c r="V266" s="126"/>
      <c r="W266" s="126"/>
      <c r="X266" s="126"/>
      <c r="Y266" s="126"/>
      <c r="Z266" s="225"/>
    </row>
    <row r="267" spans="1:26" s="215" customFormat="1" x14ac:dyDescent="0.2">
      <c r="A267" s="126"/>
      <c r="B267" s="88"/>
      <c r="C267" s="88"/>
      <c r="D267" s="126"/>
      <c r="E267" s="218"/>
      <c r="F267" s="126"/>
      <c r="G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6"/>
      <c r="V267" s="126"/>
      <c r="W267" s="126"/>
      <c r="X267" s="126"/>
      <c r="Y267" s="126"/>
      <c r="Z267" s="225"/>
    </row>
    <row r="268" spans="1:26" s="215" customFormat="1" x14ac:dyDescent="0.2">
      <c r="A268" s="126"/>
      <c r="B268" s="88"/>
      <c r="C268" s="88"/>
      <c r="D268" s="126"/>
      <c r="E268" s="218"/>
      <c r="F268" s="126"/>
      <c r="G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225"/>
    </row>
    <row r="269" spans="1:26" s="215" customFormat="1" x14ac:dyDescent="0.2">
      <c r="A269" s="126"/>
      <c r="B269" s="88"/>
      <c r="C269" s="88"/>
      <c r="D269" s="126"/>
      <c r="E269" s="218"/>
      <c r="F269" s="126"/>
      <c r="G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6"/>
      <c r="V269" s="126"/>
      <c r="W269" s="126"/>
      <c r="X269" s="126"/>
      <c r="Y269" s="126"/>
      <c r="Z269" s="225"/>
    </row>
    <row r="270" spans="1:26" s="215" customFormat="1" x14ac:dyDescent="0.2">
      <c r="A270" s="126"/>
      <c r="B270" s="88"/>
      <c r="C270" s="88"/>
      <c r="D270" s="126"/>
      <c r="E270" s="218"/>
      <c r="F270" s="126"/>
      <c r="G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6"/>
      <c r="V270" s="126"/>
      <c r="W270" s="126"/>
      <c r="X270" s="126"/>
      <c r="Y270" s="126"/>
      <c r="Z270" s="225"/>
    </row>
    <row r="271" spans="1:26" s="215" customFormat="1" x14ac:dyDescent="0.2">
      <c r="A271" s="126"/>
      <c r="B271" s="88"/>
      <c r="C271" s="88"/>
      <c r="D271" s="126"/>
      <c r="E271" s="218"/>
      <c r="F271" s="126"/>
      <c r="G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6"/>
      <c r="V271" s="126"/>
      <c r="W271" s="126"/>
      <c r="X271" s="126"/>
      <c r="Y271" s="126"/>
      <c r="Z271" s="225"/>
    </row>
    <row r="272" spans="1:26" s="215" customFormat="1" x14ac:dyDescent="0.2">
      <c r="A272" s="126"/>
      <c r="B272" s="88"/>
      <c r="C272" s="88"/>
      <c r="D272" s="126"/>
      <c r="E272" s="218"/>
      <c r="F272" s="126"/>
      <c r="G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6"/>
      <c r="V272" s="126"/>
      <c r="W272" s="126"/>
      <c r="X272" s="126"/>
      <c r="Y272" s="126"/>
      <c r="Z272" s="225"/>
    </row>
    <row r="273" spans="1:26" s="215" customFormat="1" x14ac:dyDescent="0.2">
      <c r="A273" s="126"/>
      <c r="B273" s="88"/>
      <c r="C273" s="88"/>
      <c r="D273" s="126"/>
      <c r="E273" s="218"/>
      <c r="F273" s="126"/>
      <c r="G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6"/>
      <c r="V273" s="126"/>
      <c r="W273" s="126"/>
      <c r="X273" s="126"/>
      <c r="Y273" s="126"/>
      <c r="Z273" s="225"/>
    </row>
    <row r="274" spans="1:26" s="215" customFormat="1" x14ac:dyDescent="0.2">
      <c r="A274" s="126"/>
      <c r="B274" s="88"/>
      <c r="C274" s="88"/>
      <c r="D274" s="126"/>
      <c r="E274" s="218"/>
      <c r="F274" s="126"/>
      <c r="G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6"/>
      <c r="V274" s="126"/>
      <c r="W274" s="126"/>
      <c r="X274" s="126"/>
      <c r="Y274" s="126"/>
      <c r="Z274" s="225"/>
    </row>
    <row r="275" spans="1:26" s="215" customFormat="1" x14ac:dyDescent="0.2">
      <c r="A275" s="126"/>
      <c r="B275" s="88"/>
      <c r="C275" s="88"/>
      <c r="D275" s="126"/>
      <c r="E275" s="218"/>
      <c r="F275" s="126"/>
      <c r="G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225"/>
    </row>
    <row r="276" spans="1:26" s="215" customFormat="1" x14ac:dyDescent="0.2">
      <c r="A276" s="126"/>
      <c r="B276" s="88"/>
      <c r="C276" s="88"/>
      <c r="D276" s="126"/>
      <c r="E276" s="218"/>
      <c r="F276" s="126"/>
      <c r="G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225"/>
    </row>
    <row r="277" spans="1:26" s="215" customFormat="1" x14ac:dyDescent="0.2">
      <c r="A277" s="126"/>
      <c r="B277" s="88"/>
      <c r="C277" s="88"/>
      <c r="D277" s="126"/>
      <c r="E277" s="218"/>
      <c r="F277" s="126"/>
      <c r="G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225"/>
    </row>
    <row r="278" spans="1:26" s="215" customFormat="1" x14ac:dyDescent="0.2">
      <c r="A278" s="126"/>
      <c r="B278" s="88"/>
      <c r="C278" s="88"/>
      <c r="D278" s="126"/>
      <c r="E278" s="218"/>
      <c r="F278" s="126"/>
      <c r="G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225"/>
    </row>
    <row r="279" spans="1:26" s="215" customFormat="1" x14ac:dyDescent="0.2">
      <c r="A279" s="126"/>
      <c r="B279" s="126"/>
      <c r="C279" s="126"/>
      <c r="D279" s="126"/>
      <c r="E279" s="218"/>
      <c r="F279" s="126"/>
      <c r="G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225"/>
    </row>
    <row r="280" spans="1:26" s="215" customFormat="1" x14ac:dyDescent="0.2">
      <c r="A280" s="126"/>
      <c r="B280" s="126"/>
      <c r="C280" s="126"/>
      <c r="D280" s="126"/>
      <c r="E280" s="218"/>
      <c r="F280" s="126"/>
      <c r="G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225"/>
    </row>
    <row r="281" spans="1:26" s="215" customFormat="1" x14ac:dyDescent="0.2">
      <c r="A281" s="126"/>
      <c r="B281" s="126"/>
      <c r="C281" s="126"/>
      <c r="D281" s="126"/>
      <c r="E281" s="218"/>
      <c r="F281" s="126"/>
      <c r="G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225"/>
    </row>
    <row r="282" spans="1:26" s="215" customFormat="1" x14ac:dyDescent="0.2">
      <c r="A282" s="126"/>
      <c r="B282" s="126"/>
      <c r="C282" s="126"/>
      <c r="D282" s="126"/>
      <c r="E282" s="218"/>
      <c r="F282" s="126"/>
      <c r="G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225"/>
    </row>
    <row r="283" spans="1:26" s="215" customFormat="1" x14ac:dyDescent="0.2">
      <c r="A283" s="126"/>
      <c r="B283" s="126"/>
      <c r="C283" s="126"/>
      <c r="D283" s="126"/>
      <c r="E283" s="218"/>
      <c r="F283" s="126"/>
      <c r="G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225"/>
    </row>
    <row r="284" spans="1:26" s="215" customFormat="1" x14ac:dyDescent="0.2">
      <c r="A284" s="126"/>
      <c r="B284" s="126"/>
      <c r="C284" s="126"/>
      <c r="D284" s="126"/>
      <c r="E284" s="218"/>
      <c r="F284" s="126"/>
      <c r="G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225"/>
    </row>
    <row r="285" spans="1:26" s="215" customFormat="1" x14ac:dyDescent="0.2">
      <c r="A285" s="126"/>
      <c r="B285" s="126"/>
      <c r="C285" s="126"/>
      <c r="D285" s="126"/>
      <c r="E285" s="218"/>
      <c r="F285" s="126"/>
      <c r="G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225"/>
    </row>
    <row r="286" spans="1:26" s="215" customFormat="1" x14ac:dyDescent="0.2">
      <c r="A286" s="126"/>
      <c r="B286" s="126"/>
      <c r="C286" s="126"/>
      <c r="D286" s="126"/>
      <c r="E286" s="218"/>
      <c r="F286" s="126"/>
      <c r="G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225"/>
    </row>
    <row r="287" spans="1:26" s="215" customFormat="1" x14ac:dyDescent="0.2">
      <c r="A287" s="126"/>
      <c r="B287" s="126"/>
      <c r="C287" s="126"/>
      <c r="D287" s="126"/>
      <c r="E287" s="218"/>
      <c r="F287" s="126"/>
      <c r="G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225"/>
    </row>
    <row r="288" spans="1:26" s="215" customFormat="1" x14ac:dyDescent="0.2">
      <c r="A288" s="126"/>
      <c r="B288" s="126"/>
      <c r="C288" s="126"/>
      <c r="D288" s="126"/>
      <c r="E288" s="218"/>
      <c r="F288" s="126"/>
      <c r="G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225"/>
    </row>
    <row r="289" spans="1:26" s="215" customFormat="1" x14ac:dyDescent="0.2">
      <c r="A289" s="126"/>
      <c r="B289" s="126"/>
      <c r="C289" s="126"/>
      <c r="D289" s="126"/>
      <c r="E289" s="218"/>
      <c r="F289" s="126"/>
      <c r="G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6"/>
      <c r="V289" s="126"/>
      <c r="W289" s="126"/>
      <c r="X289" s="126"/>
      <c r="Y289" s="126"/>
      <c r="Z289" s="225"/>
    </row>
    <row r="290" spans="1:26" s="215" customFormat="1" x14ac:dyDescent="0.2">
      <c r="A290" s="126"/>
      <c r="B290" s="126"/>
      <c r="C290" s="126"/>
      <c r="D290" s="126"/>
      <c r="E290" s="218"/>
      <c r="F290" s="126"/>
      <c r="G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6"/>
      <c r="V290" s="126"/>
      <c r="W290" s="126"/>
      <c r="X290" s="126"/>
      <c r="Y290" s="126"/>
      <c r="Z290" s="225"/>
    </row>
    <row r="291" spans="1:26" s="215" customFormat="1" x14ac:dyDescent="0.2">
      <c r="A291" s="126"/>
      <c r="B291" s="126"/>
      <c r="C291" s="126"/>
      <c r="D291" s="126"/>
      <c r="E291" s="218"/>
      <c r="F291" s="126"/>
      <c r="G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6"/>
      <c r="V291" s="126"/>
      <c r="W291" s="126"/>
      <c r="X291" s="126"/>
      <c r="Y291" s="126"/>
      <c r="Z291" s="225"/>
    </row>
    <row r="292" spans="1:26" s="215" customFormat="1" x14ac:dyDescent="0.2">
      <c r="A292" s="126"/>
      <c r="B292" s="126"/>
      <c r="C292" s="126"/>
      <c r="D292" s="126"/>
      <c r="E292" s="218"/>
      <c r="F292" s="126"/>
      <c r="G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6"/>
      <c r="V292" s="126"/>
      <c r="W292" s="126"/>
      <c r="X292" s="126"/>
      <c r="Y292" s="126"/>
      <c r="Z292" s="225"/>
    </row>
    <row r="293" spans="1:26" s="215" customFormat="1" x14ac:dyDescent="0.2">
      <c r="A293" s="126"/>
      <c r="B293" s="126"/>
      <c r="C293" s="126"/>
      <c r="D293" s="126"/>
      <c r="E293" s="218"/>
      <c r="F293" s="126"/>
      <c r="G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6"/>
      <c r="V293" s="126"/>
      <c r="W293" s="126"/>
      <c r="X293" s="126"/>
      <c r="Y293" s="126"/>
      <c r="Z293" s="225"/>
    </row>
    <row r="294" spans="1:26" s="215" customFormat="1" x14ac:dyDescent="0.2">
      <c r="A294" s="126"/>
      <c r="B294" s="126"/>
      <c r="C294" s="126"/>
      <c r="D294" s="126"/>
      <c r="E294" s="218"/>
      <c r="F294" s="126"/>
      <c r="G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6"/>
      <c r="V294" s="126"/>
      <c r="W294" s="126"/>
      <c r="X294" s="126"/>
      <c r="Y294" s="126"/>
      <c r="Z294" s="225"/>
    </row>
    <row r="295" spans="1:26" s="215" customFormat="1" x14ac:dyDescent="0.2">
      <c r="A295" s="126"/>
      <c r="B295" s="126"/>
      <c r="C295" s="126"/>
      <c r="D295" s="126"/>
      <c r="E295" s="218"/>
      <c r="F295" s="126"/>
      <c r="G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225"/>
    </row>
    <row r="296" spans="1:26" s="215" customFormat="1" x14ac:dyDescent="0.2">
      <c r="A296" s="126"/>
      <c r="B296" s="126"/>
      <c r="C296" s="126"/>
      <c r="D296" s="126"/>
      <c r="E296" s="218"/>
      <c r="F296" s="126"/>
      <c r="G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225"/>
    </row>
    <row r="297" spans="1:26" s="215" customFormat="1" x14ac:dyDescent="0.2">
      <c r="A297" s="126"/>
      <c r="B297" s="126"/>
      <c r="C297" s="126"/>
      <c r="D297" s="126"/>
      <c r="E297" s="218"/>
      <c r="F297" s="126"/>
      <c r="G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225"/>
    </row>
    <row r="298" spans="1:26" s="215" customFormat="1" x14ac:dyDescent="0.2">
      <c r="A298" s="126"/>
      <c r="B298" s="126"/>
      <c r="C298" s="126"/>
      <c r="D298" s="126"/>
      <c r="E298" s="218"/>
      <c r="F298" s="126"/>
      <c r="G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225"/>
    </row>
    <row r="299" spans="1:26" s="215" customFormat="1" x14ac:dyDescent="0.2">
      <c r="A299" s="126"/>
      <c r="B299" s="126"/>
      <c r="C299" s="126"/>
      <c r="D299" s="126"/>
      <c r="E299" s="218"/>
      <c r="F299" s="126"/>
      <c r="G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225"/>
    </row>
    <row r="300" spans="1:26" s="215" customFormat="1" x14ac:dyDescent="0.2">
      <c r="A300" s="126"/>
      <c r="B300" s="126"/>
      <c r="C300" s="126"/>
      <c r="D300" s="126"/>
      <c r="E300" s="218"/>
      <c r="F300" s="126"/>
      <c r="G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225"/>
    </row>
    <row r="301" spans="1:26" s="215" customFormat="1" x14ac:dyDescent="0.2">
      <c r="A301" s="126"/>
      <c r="B301" s="126"/>
      <c r="C301" s="126"/>
      <c r="D301" s="126"/>
      <c r="E301" s="218"/>
      <c r="F301" s="126"/>
      <c r="G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225"/>
    </row>
    <row r="302" spans="1:26" s="215" customFormat="1" x14ac:dyDescent="0.2">
      <c r="A302" s="126"/>
      <c r="B302" s="126"/>
      <c r="C302" s="126"/>
      <c r="D302" s="126"/>
      <c r="E302" s="218"/>
      <c r="F302" s="126"/>
      <c r="G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225"/>
    </row>
    <row r="303" spans="1:26" s="215" customFormat="1" x14ac:dyDescent="0.2">
      <c r="A303" s="126"/>
      <c r="B303" s="126"/>
      <c r="C303" s="126"/>
      <c r="D303" s="126"/>
      <c r="E303" s="218"/>
      <c r="F303" s="126"/>
      <c r="G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225"/>
    </row>
    <row r="304" spans="1:26" s="215" customFormat="1" x14ac:dyDescent="0.2">
      <c r="A304" s="126"/>
      <c r="B304" s="126"/>
      <c r="C304" s="126"/>
      <c r="D304" s="126"/>
      <c r="E304" s="218"/>
      <c r="F304" s="126"/>
      <c r="G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225"/>
    </row>
    <row r="305" spans="1:26" s="215" customFormat="1" x14ac:dyDescent="0.2">
      <c r="A305" s="126"/>
      <c r="B305" s="126"/>
      <c r="C305" s="126"/>
      <c r="D305" s="126"/>
      <c r="E305" s="218"/>
      <c r="F305" s="126"/>
      <c r="G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225"/>
    </row>
    <row r="306" spans="1:26" s="215" customFormat="1" x14ac:dyDescent="0.2">
      <c r="A306" s="126"/>
      <c r="B306" s="126"/>
      <c r="C306" s="126"/>
      <c r="D306" s="126"/>
      <c r="E306" s="218"/>
      <c r="F306" s="126"/>
      <c r="G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225"/>
    </row>
    <row r="307" spans="1:26" s="215" customFormat="1" x14ac:dyDescent="0.2">
      <c r="A307" s="126"/>
      <c r="B307" s="126"/>
      <c r="C307" s="126"/>
      <c r="D307" s="126"/>
      <c r="E307" s="218"/>
      <c r="F307" s="126"/>
      <c r="G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225"/>
    </row>
    <row r="308" spans="1:26" s="215" customFormat="1" x14ac:dyDescent="0.2">
      <c r="A308" s="126"/>
      <c r="B308" s="126"/>
      <c r="C308" s="126"/>
      <c r="D308" s="126"/>
      <c r="E308" s="218"/>
      <c r="F308" s="126"/>
      <c r="G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225"/>
    </row>
    <row r="309" spans="1:26" s="215" customFormat="1" x14ac:dyDescent="0.2">
      <c r="A309" s="126"/>
      <c r="B309" s="126"/>
      <c r="C309" s="126"/>
      <c r="D309" s="126"/>
      <c r="E309" s="218"/>
      <c r="F309" s="126"/>
      <c r="G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225"/>
    </row>
  </sheetData>
  <mergeCells count="3">
    <mergeCell ref="A1:F1"/>
    <mergeCell ref="A3:D3"/>
    <mergeCell ref="A9:D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0"/>
  <sheetViews>
    <sheetView topLeftCell="G266" zoomScale="110" zoomScaleNormal="110" workbookViewId="0">
      <selection activeCell="V295" sqref="V295"/>
    </sheetView>
  </sheetViews>
  <sheetFormatPr defaultRowHeight="12.75" x14ac:dyDescent="0.2"/>
  <cols>
    <col min="1" max="1" width="9.42578125" style="126" customWidth="1"/>
    <col min="2" max="2" width="79.5703125" style="126" bestFit="1" customWidth="1"/>
    <col min="3" max="3" width="10.7109375" style="126" bestFit="1" customWidth="1"/>
    <col min="4" max="4" width="11.140625" style="126" bestFit="1" customWidth="1"/>
    <col min="5" max="5" width="14.7109375" style="126" bestFit="1" customWidth="1"/>
    <col min="6" max="6" width="16.28515625" style="214" bestFit="1" customWidth="1"/>
    <col min="7" max="7" width="14.7109375" style="214" bestFit="1" customWidth="1"/>
    <col min="8" max="8" width="18" style="215" bestFit="1" customWidth="1"/>
    <col min="9" max="14" width="16.5703125" style="126" bestFit="1" customWidth="1"/>
    <col min="15" max="26" width="13.7109375" style="126" bestFit="1" customWidth="1"/>
    <col min="27" max="27" width="9.42578125" style="126" bestFit="1" customWidth="1"/>
    <col min="28" max="28" width="6.28515625" style="225" bestFit="1" customWidth="1"/>
    <col min="29" max="16384" width="9.140625" style="126"/>
  </cols>
  <sheetData>
    <row r="1" spans="1:28" customFormat="1" x14ac:dyDescent="0.2">
      <c r="A1" s="288" t="s">
        <v>159</v>
      </c>
      <c r="B1" s="289"/>
      <c r="C1" s="289"/>
      <c r="D1" s="289"/>
      <c r="E1" s="289"/>
      <c r="F1" s="289"/>
      <c r="G1" s="178"/>
      <c r="H1" s="187"/>
      <c r="AB1" s="222"/>
    </row>
    <row r="2" spans="1:28" customFormat="1" x14ac:dyDescent="0.2">
      <c r="A2" s="231" t="s">
        <v>1</v>
      </c>
      <c r="B2" s="231" t="s">
        <v>0</v>
      </c>
      <c r="C2" s="231" t="s">
        <v>50</v>
      </c>
      <c r="D2" s="91" t="s">
        <v>49</v>
      </c>
      <c r="E2" s="232" t="s">
        <v>127</v>
      </c>
      <c r="F2" s="193" t="s">
        <v>160</v>
      </c>
      <c r="G2" s="179" t="s">
        <v>192</v>
      </c>
      <c r="H2" s="188" t="s">
        <v>169</v>
      </c>
      <c r="I2" s="85" t="s">
        <v>190</v>
      </c>
      <c r="J2" s="85" t="s">
        <v>191</v>
      </c>
      <c r="K2" s="230" t="s">
        <v>199</v>
      </c>
      <c r="L2" s="230" t="s">
        <v>202</v>
      </c>
      <c r="M2" s="230" t="s">
        <v>208</v>
      </c>
      <c r="N2" s="230" t="s">
        <v>209</v>
      </c>
      <c r="O2" s="209">
        <v>44562</v>
      </c>
      <c r="P2" s="209">
        <v>44593</v>
      </c>
      <c r="Q2" s="209">
        <v>44621</v>
      </c>
      <c r="R2" s="209">
        <v>44652</v>
      </c>
      <c r="S2" s="209">
        <v>44682</v>
      </c>
      <c r="T2" s="209">
        <v>44713</v>
      </c>
      <c r="U2" s="209">
        <v>44743</v>
      </c>
      <c r="V2" s="209">
        <v>44774</v>
      </c>
      <c r="W2" s="209">
        <v>44805</v>
      </c>
      <c r="X2" s="209">
        <v>44835</v>
      </c>
      <c r="Y2" s="209">
        <v>44866</v>
      </c>
      <c r="Z2" s="209">
        <v>44896</v>
      </c>
      <c r="AA2" s="228">
        <v>2022</v>
      </c>
      <c r="AB2" s="222"/>
    </row>
    <row r="3" spans="1:28" customFormat="1" x14ac:dyDescent="0.2">
      <c r="A3" s="290" t="s">
        <v>173</v>
      </c>
      <c r="B3" s="291"/>
      <c r="C3" s="291"/>
      <c r="D3" s="291"/>
      <c r="E3" s="92"/>
      <c r="F3" s="194"/>
      <c r="G3" s="183">
        <v>0.8</v>
      </c>
      <c r="H3" s="183">
        <v>0.1</v>
      </c>
      <c r="I3" s="183">
        <v>0.1</v>
      </c>
      <c r="J3" s="183">
        <v>0.1</v>
      </c>
      <c r="K3" s="183">
        <v>0.1</v>
      </c>
      <c r="L3" s="183">
        <v>0.1</v>
      </c>
      <c r="M3" s="183">
        <v>0.1</v>
      </c>
      <c r="N3" s="183">
        <v>0.1</v>
      </c>
      <c r="O3" s="210">
        <f t="shared" ref="O3:Z3" si="0">10%/12</f>
        <v>8.3333333333333332E-3</v>
      </c>
      <c r="P3" s="210">
        <f t="shared" si="0"/>
        <v>8.3333333333333332E-3</v>
      </c>
      <c r="Q3" s="210">
        <f t="shared" si="0"/>
        <v>8.3333333333333332E-3</v>
      </c>
      <c r="R3" s="210">
        <f t="shared" si="0"/>
        <v>8.3333333333333332E-3</v>
      </c>
      <c r="S3" s="210">
        <f t="shared" si="0"/>
        <v>8.3333333333333332E-3</v>
      </c>
      <c r="T3" s="210">
        <f t="shared" si="0"/>
        <v>8.3333333333333332E-3</v>
      </c>
      <c r="U3" s="210">
        <f t="shared" si="0"/>
        <v>8.3333333333333332E-3</v>
      </c>
      <c r="V3" s="210">
        <f t="shared" si="0"/>
        <v>8.3333333333333332E-3</v>
      </c>
      <c r="W3" s="210">
        <f t="shared" si="0"/>
        <v>8.3333333333333332E-3</v>
      </c>
      <c r="X3" s="210">
        <f t="shared" si="0"/>
        <v>8.3333333333333332E-3</v>
      </c>
      <c r="Y3" s="210">
        <f t="shared" si="0"/>
        <v>8.3333333333333332E-3</v>
      </c>
      <c r="Z3" s="210">
        <f t="shared" si="0"/>
        <v>8.3333333333333332E-3</v>
      </c>
      <c r="AB3" s="223">
        <f>10%/12</f>
        <v>8.3333333333333332E-3</v>
      </c>
    </row>
    <row r="4" spans="1:28" s="143" customFormat="1" x14ac:dyDescent="0.2">
      <c r="A4" s="23">
        <v>58</v>
      </c>
      <c r="B4" s="24" t="s">
        <v>2</v>
      </c>
      <c r="C4" s="25">
        <v>3298</v>
      </c>
      <c r="D4" s="26">
        <v>35375</v>
      </c>
      <c r="E4" s="84">
        <v>993.68</v>
      </c>
      <c r="F4" s="195">
        <v>596.20799999999997</v>
      </c>
      <c r="G4" s="180">
        <f t="shared" ref="G4:G27" si="1">F4*80%</f>
        <v>476.96640000000002</v>
      </c>
      <c r="H4" s="252">
        <f t="shared" ref="H4:H21" si="2">G4*10%</f>
        <v>47.696640000000002</v>
      </c>
      <c r="I4" s="252">
        <f t="shared" ref="I4:I23" si="3">G4*10%</f>
        <v>47.696640000000002</v>
      </c>
      <c r="J4" s="252">
        <f t="shared" ref="J4:J25" si="4">G4*10%</f>
        <v>47.696640000000002</v>
      </c>
      <c r="K4" s="252">
        <f t="shared" ref="K4:K27" si="5">G4*10%</f>
        <v>47.696640000000002</v>
      </c>
      <c r="L4" s="252">
        <f>G4*10%</f>
        <v>47.696640000000002</v>
      </c>
      <c r="M4" s="252">
        <f>G4*10%</f>
        <v>47.696640000000002</v>
      </c>
      <c r="N4" s="252">
        <f>G4*10%</f>
        <v>47.696640000000002</v>
      </c>
      <c r="O4" s="253">
        <f>G4*AB4</f>
        <v>3.97472</v>
      </c>
      <c r="P4" s="253">
        <f>G4*AB4</f>
        <v>3.97472</v>
      </c>
      <c r="Q4" s="253">
        <f>G4*AB4</f>
        <v>3.97472</v>
      </c>
      <c r="R4" s="253">
        <f>G4*AB4</f>
        <v>3.97472</v>
      </c>
      <c r="S4" s="253">
        <f>G4*AB4</f>
        <v>3.97472</v>
      </c>
      <c r="T4" s="253">
        <f>G4*AB4</f>
        <v>3.97472</v>
      </c>
      <c r="U4" s="253">
        <f>G4*AB4</f>
        <v>3.97472</v>
      </c>
      <c r="V4" s="253">
        <f>G4*AB4</f>
        <v>3.97472</v>
      </c>
      <c r="W4" s="253"/>
      <c r="X4" s="253"/>
      <c r="Y4" s="253"/>
      <c r="Z4" s="253"/>
      <c r="AA4" s="254">
        <f>SUM(O4:Z4)</f>
        <v>31.797760000000004</v>
      </c>
      <c r="AB4" s="255">
        <f t="shared" ref="AB4:AB35" si="6">10%/12</f>
        <v>8.3333333333333332E-3</v>
      </c>
    </row>
    <row r="5" spans="1:28" s="143" customFormat="1" x14ac:dyDescent="0.2">
      <c r="A5" s="23">
        <v>86</v>
      </c>
      <c r="B5" s="24" t="s">
        <v>3</v>
      </c>
      <c r="C5" s="25">
        <v>1893</v>
      </c>
      <c r="D5" s="26">
        <v>35752</v>
      </c>
      <c r="E5" s="84">
        <v>312</v>
      </c>
      <c r="F5" s="195">
        <v>187.2</v>
      </c>
      <c r="G5" s="180">
        <f t="shared" si="1"/>
        <v>149.76</v>
      </c>
      <c r="H5" s="252">
        <f t="shared" si="2"/>
        <v>14.975999999999999</v>
      </c>
      <c r="I5" s="252">
        <f t="shared" si="3"/>
        <v>14.975999999999999</v>
      </c>
      <c r="J5" s="252">
        <f t="shared" si="4"/>
        <v>14.975999999999999</v>
      </c>
      <c r="K5" s="252">
        <f t="shared" si="5"/>
        <v>14.975999999999999</v>
      </c>
      <c r="L5" s="252">
        <f t="shared" ref="L5:L28" si="7">G5*10%</f>
        <v>14.975999999999999</v>
      </c>
      <c r="M5" s="252">
        <f t="shared" ref="M5:M28" si="8">G5*10%</f>
        <v>14.975999999999999</v>
      </c>
      <c r="N5" s="252">
        <f t="shared" ref="N5:N35" si="9">G5*10%</f>
        <v>14.975999999999999</v>
      </c>
      <c r="O5" s="253">
        <f>G5*AB5</f>
        <v>1.248</v>
      </c>
      <c r="P5" s="253">
        <f t="shared" ref="P5:P34" si="10">G5*AB5</f>
        <v>1.248</v>
      </c>
      <c r="Q5" s="253">
        <f t="shared" ref="Q5:Q34" si="11">G5*AB5</f>
        <v>1.248</v>
      </c>
      <c r="R5" s="253">
        <f t="shared" ref="R5:R34" si="12">G5*AB5</f>
        <v>1.248</v>
      </c>
      <c r="S5" s="253">
        <f t="shared" ref="S5:S34" si="13">G5*AB5</f>
        <v>1.248</v>
      </c>
      <c r="T5" s="253">
        <f t="shared" ref="T5:T34" si="14">G5*AB5</f>
        <v>1.248</v>
      </c>
      <c r="U5" s="253">
        <f t="shared" ref="U5:U34" si="15">G5*AB5</f>
        <v>1.248</v>
      </c>
      <c r="V5" s="253">
        <f t="shared" ref="V5:V35" si="16">G5*AB5</f>
        <v>1.248</v>
      </c>
      <c r="W5" s="253"/>
      <c r="X5" s="253"/>
      <c r="Y5" s="253"/>
      <c r="Z5" s="253"/>
      <c r="AA5" s="254">
        <f t="shared" ref="AA5:AA34" si="17">SUM(O5:Z5)</f>
        <v>9.984</v>
      </c>
      <c r="AB5" s="255">
        <f t="shared" si="6"/>
        <v>8.3333333333333332E-3</v>
      </c>
    </row>
    <row r="6" spans="1:28" s="143" customFormat="1" x14ac:dyDescent="0.2">
      <c r="A6" s="23">
        <v>162</v>
      </c>
      <c r="B6" s="24" t="s">
        <v>8</v>
      </c>
      <c r="C6" s="25">
        <v>51044</v>
      </c>
      <c r="D6" s="26">
        <v>37239</v>
      </c>
      <c r="E6" s="84">
        <v>199.9</v>
      </c>
      <c r="F6" s="195">
        <v>119.94</v>
      </c>
      <c r="G6" s="180">
        <f t="shared" si="1"/>
        <v>95.951999999999998</v>
      </c>
      <c r="H6" s="252">
        <f t="shared" si="2"/>
        <v>9.5952000000000002</v>
      </c>
      <c r="I6" s="252">
        <f t="shared" si="3"/>
        <v>9.5952000000000002</v>
      </c>
      <c r="J6" s="252">
        <f t="shared" si="4"/>
        <v>9.5952000000000002</v>
      </c>
      <c r="K6" s="252">
        <f t="shared" si="5"/>
        <v>9.5952000000000002</v>
      </c>
      <c r="L6" s="252">
        <f t="shared" si="7"/>
        <v>9.5952000000000002</v>
      </c>
      <c r="M6" s="252">
        <f t="shared" si="8"/>
        <v>9.5952000000000002</v>
      </c>
      <c r="N6" s="252">
        <f t="shared" si="9"/>
        <v>9.5952000000000002</v>
      </c>
      <c r="O6" s="253">
        <f t="shared" ref="O6:O34" si="18">G6*AB6</f>
        <v>0.79959999999999998</v>
      </c>
      <c r="P6" s="253">
        <f t="shared" si="10"/>
        <v>0.79959999999999998</v>
      </c>
      <c r="Q6" s="253">
        <f t="shared" si="11"/>
        <v>0.79959999999999998</v>
      </c>
      <c r="R6" s="253">
        <f t="shared" si="12"/>
        <v>0.79959999999999998</v>
      </c>
      <c r="S6" s="253">
        <f t="shared" si="13"/>
        <v>0.79959999999999998</v>
      </c>
      <c r="T6" s="253">
        <f t="shared" si="14"/>
        <v>0.79959999999999998</v>
      </c>
      <c r="U6" s="253">
        <f t="shared" si="15"/>
        <v>0.79959999999999998</v>
      </c>
      <c r="V6" s="253">
        <f t="shared" si="16"/>
        <v>0.79959999999999998</v>
      </c>
      <c r="W6" s="253"/>
      <c r="X6" s="253"/>
      <c r="Y6" s="253"/>
      <c r="Z6" s="253"/>
      <c r="AA6" s="254">
        <f t="shared" si="17"/>
        <v>6.3967999999999998</v>
      </c>
      <c r="AB6" s="255">
        <f t="shared" si="6"/>
        <v>8.3333333333333332E-3</v>
      </c>
    </row>
    <row r="7" spans="1:28" s="143" customFormat="1" x14ac:dyDescent="0.2">
      <c r="A7" s="23">
        <v>182</v>
      </c>
      <c r="B7" s="24" t="s">
        <v>56</v>
      </c>
      <c r="C7" s="25">
        <v>3539</v>
      </c>
      <c r="D7" s="26">
        <v>38817</v>
      </c>
      <c r="E7" s="84">
        <v>423</v>
      </c>
      <c r="F7" s="195">
        <v>211.5</v>
      </c>
      <c r="G7" s="180">
        <f t="shared" si="1"/>
        <v>169.20000000000002</v>
      </c>
      <c r="H7" s="252">
        <f t="shared" si="2"/>
        <v>16.920000000000002</v>
      </c>
      <c r="I7" s="252">
        <f t="shared" si="3"/>
        <v>16.920000000000002</v>
      </c>
      <c r="J7" s="252">
        <f t="shared" si="4"/>
        <v>16.920000000000002</v>
      </c>
      <c r="K7" s="252">
        <f t="shared" si="5"/>
        <v>16.920000000000002</v>
      </c>
      <c r="L7" s="252">
        <f t="shared" si="7"/>
        <v>16.920000000000002</v>
      </c>
      <c r="M7" s="252">
        <f t="shared" si="8"/>
        <v>16.920000000000002</v>
      </c>
      <c r="N7" s="252">
        <f t="shared" si="9"/>
        <v>16.920000000000002</v>
      </c>
      <c r="O7" s="253">
        <f t="shared" si="18"/>
        <v>1.4100000000000001</v>
      </c>
      <c r="P7" s="253">
        <f t="shared" si="10"/>
        <v>1.4100000000000001</v>
      </c>
      <c r="Q7" s="253">
        <f t="shared" si="11"/>
        <v>1.4100000000000001</v>
      </c>
      <c r="R7" s="253">
        <f t="shared" si="12"/>
        <v>1.4100000000000001</v>
      </c>
      <c r="S7" s="253">
        <f t="shared" si="13"/>
        <v>1.4100000000000001</v>
      </c>
      <c r="T7" s="253">
        <f t="shared" si="14"/>
        <v>1.4100000000000001</v>
      </c>
      <c r="U7" s="253">
        <f t="shared" si="15"/>
        <v>1.4100000000000001</v>
      </c>
      <c r="V7" s="253">
        <f t="shared" si="16"/>
        <v>1.4100000000000001</v>
      </c>
      <c r="W7" s="253"/>
      <c r="X7" s="253"/>
      <c r="Y7" s="253"/>
      <c r="Z7" s="253"/>
      <c r="AA7" s="254">
        <f t="shared" si="17"/>
        <v>11.280000000000001</v>
      </c>
      <c r="AB7" s="255">
        <f t="shared" si="6"/>
        <v>8.3333333333333332E-3</v>
      </c>
    </row>
    <row r="8" spans="1:28" s="143" customFormat="1" x14ac:dyDescent="0.2">
      <c r="A8" s="23">
        <v>197</v>
      </c>
      <c r="B8" s="24" t="s">
        <v>62</v>
      </c>
      <c r="C8" s="25">
        <v>38698</v>
      </c>
      <c r="D8" s="26">
        <v>38979</v>
      </c>
      <c r="E8" s="84">
        <v>1967.7</v>
      </c>
      <c r="F8" s="195">
        <v>1180.6199999999999</v>
      </c>
      <c r="G8" s="180">
        <f t="shared" si="1"/>
        <v>944.49599999999998</v>
      </c>
      <c r="H8" s="252">
        <f t="shared" si="2"/>
        <v>94.449600000000004</v>
      </c>
      <c r="I8" s="252">
        <f t="shared" si="3"/>
        <v>94.449600000000004</v>
      </c>
      <c r="J8" s="252">
        <f t="shared" si="4"/>
        <v>94.449600000000004</v>
      </c>
      <c r="K8" s="252">
        <f t="shared" si="5"/>
        <v>94.449600000000004</v>
      </c>
      <c r="L8" s="252">
        <f t="shared" si="7"/>
        <v>94.449600000000004</v>
      </c>
      <c r="M8" s="252">
        <f t="shared" si="8"/>
        <v>94.449600000000004</v>
      </c>
      <c r="N8" s="252">
        <f t="shared" si="9"/>
        <v>94.449600000000004</v>
      </c>
      <c r="O8" s="253">
        <f t="shared" si="18"/>
        <v>7.8708</v>
      </c>
      <c r="P8" s="253">
        <f t="shared" si="10"/>
        <v>7.8708</v>
      </c>
      <c r="Q8" s="253">
        <f t="shared" si="11"/>
        <v>7.8708</v>
      </c>
      <c r="R8" s="253">
        <f t="shared" si="12"/>
        <v>7.8708</v>
      </c>
      <c r="S8" s="253">
        <f t="shared" si="13"/>
        <v>7.8708</v>
      </c>
      <c r="T8" s="253">
        <f t="shared" si="14"/>
        <v>7.8708</v>
      </c>
      <c r="U8" s="253">
        <f t="shared" si="15"/>
        <v>7.8708</v>
      </c>
      <c r="V8" s="253">
        <f t="shared" si="16"/>
        <v>7.8708</v>
      </c>
      <c r="W8" s="253"/>
      <c r="X8" s="253"/>
      <c r="Y8" s="253"/>
      <c r="Z8" s="253"/>
      <c r="AA8" s="254">
        <f t="shared" si="17"/>
        <v>62.966400000000007</v>
      </c>
      <c r="AB8" s="255">
        <f t="shared" si="6"/>
        <v>8.3333333333333332E-3</v>
      </c>
    </row>
    <row r="9" spans="1:28" s="143" customFormat="1" x14ac:dyDescent="0.2">
      <c r="A9" s="23">
        <v>198</v>
      </c>
      <c r="B9" s="24" t="s">
        <v>65</v>
      </c>
      <c r="C9" s="25">
        <v>2407</v>
      </c>
      <c r="D9" s="26">
        <v>39204</v>
      </c>
      <c r="E9" s="84">
        <v>1400</v>
      </c>
      <c r="F9" s="195">
        <v>840</v>
      </c>
      <c r="G9" s="180">
        <f t="shared" si="1"/>
        <v>672</v>
      </c>
      <c r="H9" s="252">
        <f t="shared" si="2"/>
        <v>67.2</v>
      </c>
      <c r="I9" s="252">
        <f t="shared" si="3"/>
        <v>67.2</v>
      </c>
      <c r="J9" s="252">
        <f t="shared" si="4"/>
        <v>67.2</v>
      </c>
      <c r="K9" s="252">
        <f t="shared" si="5"/>
        <v>67.2</v>
      </c>
      <c r="L9" s="252">
        <f t="shared" si="7"/>
        <v>67.2</v>
      </c>
      <c r="M9" s="252">
        <f t="shared" si="8"/>
        <v>67.2</v>
      </c>
      <c r="N9" s="252">
        <f t="shared" si="9"/>
        <v>67.2</v>
      </c>
      <c r="O9" s="253">
        <f t="shared" si="18"/>
        <v>5.6</v>
      </c>
      <c r="P9" s="253">
        <f t="shared" si="10"/>
        <v>5.6</v>
      </c>
      <c r="Q9" s="253">
        <f t="shared" si="11"/>
        <v>5.6</v>
      </c>
      <c r="R9" s="253">
        <f t="shared" si="12"/>
        <v>5.6</v>
      </c>
      <c r="S9" s="253">
        <f t="shared" si="13"/>
        <v>5.6</v>
      </c>
      <c r="T9" s="253">
        <f t="shared" si="14"/>
        <v>5.6</v>
      </c>
      <c r="U9" s="253">
        <f t="shared" si="15"/>
        <v>5.6</v>
      </c>
      <c r="V9" s="253">
        <f t="shared" si="16"/>
        <v>5.6</v>
      </c>
      <c r="W9" s="253"/>
      <c r="X9" s="253"/>
      <c r="Y9" s="253"/>
      <c r="Z9" s="253"/>
      <c r="AA9" s="254">
        <f t="shared" si="17"/>
        <v>44.800000000000004</v>
      </c>
      <c r="AB9" s="255">
        <f t="shared" si="6"/>
        <v>8.3333333333333332E-3</v>
      </c>
    </row>
    <row r="10" spans="1:28" s="143" customFormat="1" x14ac:dyDescent="0.2">
      <c r="A10" s="23">
        <v>218</v>
      </c>
      <c r="B10" s="24" t="s">
        <v>70</v>
      </c>
      <c r="C10" s="25">
        <v>20760</v>
      </c>
      <c r="D10" s="26">
        <v>39371</v>
      </c>
      <c r="E10" s="84">
        <v>34.9</v>
      </c>
      <c r="F10" s="195">
        <v>20.939999999999998</v>
      </c>
      <c r="G10" s="180">
        <f t="shared" si="1"/>
        <v>16.751999999999999</v>
      </c>
      <c r="H10" s="252">
        <f t="shared" si="2"/>
        <v>1.6752</v>
      </c>
      <c r="I10" s="252">
        <f t="shared" si="3"/>
        <v>1.6752</v>
      </c>
      <c r="J10" s="252">
        <f t="shared" si="4"/>
        <v>1.6752</v>
      </c>
      <c r="K10" s="252">
        <f t="shared" si="5"/>
        <v>1.6752</v>
      </c>
      <c r="L10" s="252">
        <f t="shared" si="7"/>
        <v>1.6752</v>
      </c>
      <c r="M10" s="252">
        <f t="shared" si="8"/>
        <v>1.6752</v>
      </c>
      <c r="N10" s="252">
        <f t="shared" si="9"/>
        <v>1.6752</v>
      </c>
      <c r="O10" s="253">
        <f t="shared" si="18"/>
        <v>0.1396</v>
      </c>
      <c r="P10" s="253">
        <f t="shared" si="10"/>
        <v>0.1396</v>
      </c>
      <c r="Q10" s="253">
        <f t="shared" si="11"/>
        <v>0.1396</v>
      </c>
      <c r="R10" s="253">
        <f t="shared" si="12"/>
        <v>0.1396</v>
      </c>
      <c r="S10" s="253">
        <f t="shared" si="13"/>
        <v>0.1396</v>
      </c>
      <c r="T10" s="253">
        <f t="shared" si="14"/>
        <v>0.1396</v>
      </c>
      <c r="U10" s="253">
        <f t="shared" si="15"/>
        <v>0.1396</v>
      </c>
      <c r="V10" s="253">
        <f t="shared" si="16"/>
        <v>0.1396</v>
      </c>
      <c r="W10" s="253"/>
      <c r="X10" s="253"/>
      <c r="Y10" s="253"/>
      <c r="Z10" s="253"/>
      <c r="AA10" s="254">
        <f t="shared" si="17"/>
        <v>1.1167999999999998</v>
      </c>
      <c r="AB10" s="255">
        <f t="shared" si="6"/>
        <v>8.3333333333333332E-3</v>
      </c>
    </row>
    <row r="11" spans="1:28" customFormat="1" x14ac:dyDescent="0.2">
      <c r="A11" s="23">
        <v>260</v>
      </c>
      <c r="B11" s="24" t="s">
        <v>86</v>
      </c>
      <c r="C11" s="25">
        <v>127</v>
      </c>
      <c r="D11" s="26">
        <v>39841</v>
      </c>
      <c r="E11" s="84">
        <v>1095</v>
      </c>
      <c r="F11" s="195">
        <v>657</v>
      </c>
      <c r="G11" s="180">
        <f t="shared" si="1"/>
        <v>525.6</v>
      </c>
      <c r="H11" s="187">
        <f t="shared" si="2"/>
        <v>52.56</v>
      </c>
      <c r="I11" s="187">
        <f t="shared" si="3"/>
        <v>52.56</v>
      </c>
      <c r="J11" s="187">
        <f t="shared" si="4"/>
        <v>52.56</v>
      </c>
      <c r="K11" s="187">
        <f t="shared" si="5"/>
        <v>52.56</v>
      </c>
      <c r="L11" s="252">
        <f t="shared" si="7"/>
        <v>52.56</v>
      </c>
      <c r="M11" s="252">
        <f t="shared" si="8"/>
        <v>52.56</v>
      </c>
      <c r="N11" s="252">
        <f t="shared" si="9"/>
        <v>52.56</v>
      </c>
      <c r="O11" s="253">
        <f t="shared" si="18"/>
        <v>4.38</v>
      </c>
      <c r="P11" s="253">
        <f t="shared" si="10"/>
        <v>4.38</v>
      </c>
      <c r="Q11" s="253">
        <f t="shared" si="11"/>
        <v>4.38</v>
      </c>
      <c r="R11" s="253">
        <f t="shared" si="12"/>
        <v>4.38</v>
      </c>
      <c r="S11" s="253">
        <f t="shared" si="13"/>
        <v>4.38</v>
      </c>
      <c r="T11" s="253">
        <f t="shared" si="14"/>
        <v>4.38</v>
      </c>
      <c r="U11" s="253">
        <f t="shared" si="15"/>
        <v>4.38</v>
      </c>
      <c r="V11" s="253">
        <f t="shared" si="16"/>
        <v>4.38</v>
      </c>
      <c r="W11" s="253"/>
      <c r="X11" s="253"/>
      <c r="Y11" s="253"/>
      <c r="Z11" s="253"/>
      <c r="AA11" s="254">
        <f t="shared" si="17"/>
        <v>35.04</v>
      </c>
      <c r="AB11" s="223">
        <f t="shared" si="6"/>
        <v>8.3333333333333332E-3</v>
      </c>
    </row>
    <row r="12" spans="1:28" customFormat="1" x14ac:dyDescent="0.2">
      <c r="A12" s="23">
        <v>310</v>
      </c>
      <c r="B12" s="24" t="s">
        <v>113</v>
      </c>
      <c r="C12" s="25">
        <v>82021</v>
      </c>
      <c r="D12" s="26">
        <v>39937</v>
      </c>
      <c r="E12" s="84">
        <v>312.8</v>
      </c>
      <c r="F12" s="195">
        <v>187.68</v>
      </c>
      <c r="G12" s="180">
        <f t="shared" si="1"/>
        <v>150.14400000000001</v>
      </c>
      <c r="H12" s="187">
        <f t="shared" si="2"/>
        <v>15.014400000000002</v>
      </c>
      <c r="I12" s="187">
        <f t="shared" si="3"/>
        <v>15.014400000000002</v>
      </c>
      <c r="J12" s="187">
        <f t="shared" si="4"/>
        <v>15.014400000000002</v>
      </c>
      <c r="K12" s="187">
        <f t="shared" si="5"/>
        <v>15.014400000000002</v>
      </c>
      <c r="L12" s="252">
        <f t="shared" si="7"/>
        <v>15.014400000000002</v>
      </c>
      <c r="M12" s="252">
        <f t="shared" si="8"/>
        <v>15.014400000000002</v>
      </c>
      <c r="N12" s="252">
        <f t="shared" si="9"/>
        <v>15.014400000000002</v>
      </c>
      <c r="O12" s="253">
        <f t="shared" si="18"/>
        <v>1.2512000000000001</v>
      </c>
      <c r="P12" s="253">
        <f t="shared" si="10"/>
        <v>1.2512000000000001</v>
      </c>
      <c r="Q12" s="253">
        <f t="shared" si="11"/>
        <v>1.2512000000000001</v>
      </c>
      <c r="R12" s="253">
        <f t="shared" si="12"/>
        <v>1.2512000000000001</v>
      </c>
      <c r="S12" s="253">
        <f t="shared" si="13"/>
        <v>1.2512000000000001</v>
      </c>
      <c r="T12" s="253">
        <f t="shared" si="14"/>
        <v>1.2512000000000001</v>
      </c>
      <c r="U12" s="253">
        <f t="shared" si="15"/>
        <v>1.2512000000000001</v>
      </c>
      <c r="V12" s="253">
        <f t="shared" si="16"/>
        <v>1.2512000000000001</v>
      </c>
      <c r="W12" s="253"/>
      <c r="X12" s="253"/>
      <c r="Y12" s="253"/>
      <c r="Z12" s="253"/>
      <c r="AA12" s="254">
        <f t="shared" si="17"/>
        <v>10.009600000000001</v>
      </c>
      <c r="AB12" s="223">
        <f t="shared" si="6"/>
        <v>8.3333333333333332E-3</v>
      </c>
    </row>
    <row r="13" spans="1:28" customFormat="1" x14ac:dyDescent="0.2">
      <c r="A13" s="23">
        <v>320</v>
      </c>
      <c r="B13" s="24" t="s">
        <v>112</v>
      </c>
      <c r="C13" s="25">
        <v>13</v>
      </c>
      <c r="D13" s="26">
        <v>40528</v>
      </c>
      <c r="E13" s="84">
        <v>1500</v>
      </c>
      <c r="F13" s="195">
        <v>900</v>
      </c>
      <c r="G13" s="180">
        <f t="shared" si="1"/>
        <v>720</v>
      </c>
      <c r="H13" s="187">
        <f t="shared" si="2"/>
        <v>72</v>
      </c>
      <c r="I13" s="187">
        <f t="shared" si="3"/>
        <v>72</v>
      </c>
      <c r="J13" s="187">
        <f t="shared" si="4"/>
        <v>72</v>
      </c>
      <c r="K13" s="187">
        <f t="shared" si="5"/>
        <v>72</v>
      </c>
      <c r="L13" s="252">
        <f t="shared" si="7"/>
        <v>72</v>
      </c>
      <c r="M13" s="252">
        <f t="shared" si="8"/>
        <v>72</v>
      </c>
      <c r="N13" s="252">
        <f t="shared" si="9"/>
        <v>72</v>
      </c>
      <c r="O13" s="253">
        <f t="shared" si="18"/>
        <v>6</v>
      </c>
      <c r="P13" s="253">
        <f t="shared" si="10"/>
        <v>6</v>
      </c>
      <c r="Q13" s="253">
        <f t="shared" si="11"/>
        <v>6</v>
      </c>
      <c r="R13" s="253">
        <f t="shared" si="12"/>
        <v>6</v>
      </c>
      <c r="S13" s="253">
        <f t="shared" si="13"/>
        <v>6</v>
      </c>
      <c r="T13" s="253">
        <f t="shared" si="14"/>
        <v>6</v>
      </c>
      <c r="U13" s="253">
        <f t="shared" si="15"/>
        <v>6</v>
      </c>
      <c r="V13" s="253">
        <f t="shared" si="16"/>
        <v>6</v>
      </c>
      <c r="W13" s="253"/>
      <c r="X13" s="253"/>
      <c r="Y13" s="253"/>
      <c r="Z13" s="253"/>
      <c r="AA13" s="254">
        <f t="shared" si="17"/>
        <v>48</v>
      </c>
      <c r="AB13" s="223">
        <f t="shared" si="6"/>
        <v>8.3333333333333332E-3</v>
      </c>
    </row>
    <row r="14" spans="1:28" customFormat="1" x14ac:dyDescent="0.2">
      <c r="A14" s="23">
        <v>339</v>
      </c>
      <c r="B14" s="24" t="s">
        <v>122</v>
      </c>
      <c r="C14" s="25">
        <v>200039</v>
      </c>
      <c r="D14" s="26">
        <v>41568</v>
      </c>
      <c r="E14" s="84">
        <v>1277</v>
      </c>
      <c r="F14" s="195">
        <v>1021.6</v>
      </c>
      <c r="G14" s="180">
        <f t="shared" si="1"/>
        <v>817.28000000000009</v>
      </c>
      <c r="H14" s="187">
        <f t="shared" si="2"/>
        <v>81.728000000000009</v>
      </c>
      <c r="I14" s="187">
        <f t="shared" si="3"/>
        <v>81.728000000000009</v>
      </c>
      <c r="J14" s="187">
        <f t="shared" si="4"/>
        <v>81.728000000000009</v>
      </c>
      <c r="K14" s="187">
        <f t="shared" si="5"/>
        <v>81.728000000000009</v>
      </c>
      <c r="L14" s="252">
        <f t="shared" si="7"/>
        <v>81.728000000000009</v>
      </c>
      <c r="M14" s="252">
        <f t="shared" si="8"/>
        <v>81.728000000000009</v>
      </c>
      <c r="N14" s="252">
        <f t="shared" si="9"/>
        <v>81.728000000000009</v>
      </c>
      <c r="O14" s="253">
        <f t="shared" si="18"/>
        <v>6.8106666666666671</v>
      </c>
      <c r="P14" s="253">
        <f t="shared" si="10"/>
        <v>6.8106666666666671</v>
      </c>
      <c r="Q14" s="253">
        <f t="shared" si="11"/>
        <v>6.8106666666666671</v>
      </c>
      <c r="R14" s="253">
        <f t="shared" si="12"/>
        <v>6.8106666666666671</v>
      </c>
      <c r="S14" s="253">
        <f t="shared" si="13"/>
        <v>6.8106666666666671</v>
      </c>
      <c r="T14" s="253">
        <f t="shared" si="14"/>
        <v>6.8106666666666671</v>
      </c>
      <c r="U14" s="253">
        <f t="shared" si="15"/>
        <v>6.8106666666666671</v>
      </c>
      <c r="V14" s="253">
        <f t="shared" si="16"/>
        <v>6.8106666666666671</v>
      </c>
      <c r="W14" s="253"/>
      <c r="X14" s="253"/>
      <c r="Y14" s="253"/>
      <c r="Z14" s="253"/>
      <c r="AA14" s="254">
        <f t="shared" si="17"/>
        <v>54.485333333333344</v>
      </c>
      <c r="AB14" s="223">
        <f t="shared" si="6"/>
        <v>8.3333333333333332E-3</v>
      </c>
    </row>
    <row r="15" spans="1:28" customFormat="1" x14ac:dyDescent="0.2">
      <c r="A15" s="23">
        <v>168</v>
      </c>
      <c r="B15" s="24" t="s">
        <v>44</v>
      </c>
      <c r="C15" s="25">
        <v>43831</v>
      </c>
      <c r="D15" s="26">
        <v>37454</v>
      </c>
      <c r="E15" s="84">
        <v>2332.0300000000002</v>
      </c>
      <c r="F15" s="195">
        <v>1399.2180000000001</v>
      </c>
      <c r="G15" s="180">
        <f t="shared" si="1"/>
        <v>1119.3744000000002</v>
      </c>
      <c r="H15" s="187">
        <f t="shared" si="2"/>
        <v>111.93744000000002</v>
      </c>
      <c r="I15" s="187">
        <f t="shared" si="3"/>
        <v>111.93744000000002</v>
      </c>
      <c r="J15" s="187">
        <f t="shared" si="4"/>
        <v>111.93744000000002</v>
      </c>
      <c r="K15" s="187">
        <f t="shared" si="5"/>
        <v>111.93744000000002</v>
      </c>
      <c r="L15" s="252">
        <f t="shared" si="7"/>
        <v>111.93744000000002</v>
      </c>
      <c r="M15" s="252">
        <f t="shared" si="8"/>
        <v>111.93744000000002</v>
      </c>
      <c r="N15" s="252">
        <f t="shared" si="9"/>
        <v>111.93744000000002</v>
      </c>
      <c r="O15" s="253">
        <f t="shared" si="18"/>
        <v>9.328120000000002</v>
      </c>
      <c r="P15" s="253">
        <f t="shared" si="10"/>
        <v>9.328120000000002</v>
      </c>
      <c r="Q15" s="253">
        <f t="shared" si="11"/>
        <v>9.328120000000002</v>
      </c>
      <c r="R15" s="253">
        <f t="shared" si="12"/>
        <v>9.328120000000002</v>
      </c>
      <c r="S15" s="253">
        <f t="shared" si="13"/>
        <v>9.328120000000002</v>
      </c>
      <c r="T15" s="253">
        <f t="shared" si="14"/>
        <v>9.328120000000002</v>
      </c>
      <c r="U15" s="253">
        <f t="shared" si="15"/>
        <v>9.328120000000002</v>
      </c>
      <c r="V15" s="253">
        <f t="shared" si="16"/>
        <v>9.328120000000002</v>
      </c>
      <c r="W15" s="253"/>
      <c r="X15" s="253"/>
      <c r="Y15" s="253"/>
      <c r="Z15" s="253"/>
      <c r="AA15" s="254">
        <f t="shared" si="17"/>
        <v>74.624960000000002</v>
      </c>
      <c r="AB15" s="223">
        <f t="shared" si="6"/>
        <v>8.3333333333333332E-3</v>
      </c>
    </row>
    <row r="16" spans="1:28" customFormat="1" x14ac:dyDescent="0.2">
      <c r="A16" s="23">
        <v>176</v>
      </c>
      <c r="B16" s="24" t="s">
        <v>51</v>
      </c>
      <c r="C16" s="25">
        <v>264</v>
      </c>
      <c r="D16" s="26">
        <v>38513</v>
      </c>
      <c r="E16" s="84">
        <v>1899</v>
      </c>
      <c r="F16" s="195">
        <v>1139.3999999999999</v>
      </c>
      <c r="G16" s="180">
        <f t="shared" si="1"/>
        <v>911.52</v>
      </c>
      <c r="H16" s="187">
        <f t="shared" si="2"/>
        <v>91.152000000000001</v>
      </c>
      <c r="I16" s="187">
        <f t="shared" si="3"/>
        <v>91.152000000000001</v>
      </c>
      <c r="J16" s="187">
        <f t="shared" si="4"/>
        <v>91.152000000000001</v>
      </c>
      <c r="K16" s="187">
        <f t="shared" si="5"/>
        <v>91.152000000000001</v>
      </c>
      <c r="L16" s="252">
        <f t="shared" si="7"/>
        <v>91.152000000000001</v>
      </c>
      <c r="M16" s="252">
        <f t="shared" si="8"/>
        <v>91.152000000000001</v>
      </c>
      <c r="N16" s="252">
        <f t="shared" si="9"/>
        <v>91.152000000000001</v>
      </c>
      <c r="O16" s="253">
        <f t="shared" si="18"/>
        <v>7.5960000000000001</v>
      </c>
      <c r="P16" s="253">
        <f t="shared" si="10"/>
        <v>7.5960000000000001</v>
      </c>
      <c r="Q16" s="253">
        <f t="shared" si="11"/>
        <v>7.5960000000000001</v>
      </c>
      <c r="R16" s="253">
        <f t="shared" si="12"/>
        <v>7.5960000000000001</v>
      </c>
      <c r="S16" s="253">
        <f t="shared" si="13"/>
        <v>7.5960000000000001</v>
      </c>
      <c r="T16" s="253">
        <f t="shared" si="14"/>
        <v>7.5960000000000001</v>
      </c>
      <c r="U16" s="253">
        <f t="shared" si="15"/>
        <v>7.5960000000000001</v>
      </c>
      <c r="V16" s="253">
        <f t="shared" si="16"/>
        <v>7.5960000000000001</v>
      </c>
      <c r="W16" s="253"/>
      <c r="X16" s="253"/>
      <c r="Y16" s="253"/>
      <c r="Z16" s="253"/>
      <c r="AA16" s="254">
        <f t="shared" si="17"/>
        <v>60.768000000000015</v>
      </c>
      <c r="AB16" s="223">
        <f t="shared" si="6"/>
        <v>8.3333333333333332E-3</v>
      </c>
    </row>
    <row r="17" spans="1:28" customFormat="1" x14ac:dyDescent="0.2">
      <c r="A17" s="23">
        <v>295</v>
      </c>
      <c r="B17" s="24" t="s">
        <v>98</v>
      </c>
      <c r="C17" s="25">
        <v>50</v>
      </c>
      <c r="D17" s="26">
        <v>40010</v>
      </c>
      <c r="E17" s="84">
        <v>2006.24</v>
      </c>
      <c r="F17" s="195">
        <v>1203.7439999999999</v>
      </c>
      <c r="G17" s="180">
        <f t="shared" si="1"/>
        <v>962.99519999999995</v>
      </c>
      <c r="H17" s="187">
        <f t="shared" si="2"/>
        <v>96.299520000000001</v>
      </c>
      <c r="I17" s="187">
        <f t="shared" si="3"/>
        <v>96.299520000000001</v>
      </c>
      <c r="J17" s="187">
        <f t="shared" si="4"/>
        <v>96.299520000000001</v>
      </c>
      <c r="K17" s="187">
        <f t="shared" si="5"/>
        <v>96.299520000000001</v>
      </c>
      <c r="L17" s="252">
        <f t="shared" si="7"/>
        <v>96.299520000000001</v>
      </c>
      <c r="M17" s="252">
        <f t="shared" si="8"/>
        <v>96.299520000000001</v>
      </c>
      <c r="N17" s="252">
        <f t="shared" si="9"/>
        <v>96.299520000000001</v>
      </c>
      <c r="O17" s="253">
        <f t="shared" si="18"/>
        <v>8.0249600000000001</v>
      </c>
      <c r="P17" s="253">
        <f t="shared" si="10"/>
        <v>8.0249600000000001</v>
      </c>
      <c r="Q17" s="253">
        <f t="shared" si="11"/>
        <v>8.0249600000000001</v>
      </c>
      <c r="R17" s="253">
        <f t="shared" si="12"/>
        <v>8.0249600000000001</v>
      </c>
      <c r="S17" s="253">
        <f t="shared" si="13"/>
        <v>8.0249600000000001</v>
      </c>
      <c r="T17" s="253">
        <f t="shared" si="14"/>
        <v>8.0249600000000001</v>
      </c>
      <c r="U17" s="253">
        <f t="shared" si="15"/>
        <v>8.0249600000000001</v>
      </c>
      <c r="V17" s="253">
        <f t="shared" si="16"/>
        <v>8.0249600000000001</v>
      </c>
      <c r="W17" s="253"/>
      <c r="X17" s="253"/>
      <c r="Y17" s="253"/>
      <c r="Z17" s="253"/>
      <c r="AA17" s="254">
        <f t="shared" si="17"/>
        <v>64.199680000000001</v>
      </c>
      <c r="AB17" s="223">
        <f t="shared" si="6"/>
        <v>8.3333333333333332E-3</v>
      </c>
    </row>
    <row r="18" spans="1:28" customFormat="1" x14ac:dyDescent="0.2">
      <c r="A18" s="23">
        <v>179</v>
      </c>
      <c r="B18" s="24" t="s">
        <v>55</v>
      </c>
      <c r="C18" s="25">
        <v>1402</v>
      </c>
      <c r="D18" s="26">
        <v>38761</v>
      </c>
      <c r="E18" s="84">
        <v>1950</v>
      </c>
      <c r="F18" s="195">
        <v>975</v>
      </c>
      <c r="G18" s="180">
        <f t="shared" si="1"/>
        <v>780</v>
      </c>
      <c r="H18" s="187">
        <f t="shared" si="2"/>
        <v>78</v>
      </c>
      <c r="I18" s="187">
        <f t="shared" si="3"/>
        <v>78</v>
      </c>
      <c r="J18" s="187">
        <f t="shared" si="4"/>
        <v>78</v>
      </c>
      <c r="K18" s="187">
        <f t="shared" si="5"/>
        <v>78</v>
      </c>
      <c r="L18" s="252">
        <f t="shared" si="7"/>
        <v>78</v>
      </c>
      <c r="M18" s="252">
        <f t="shared" si="8"/>
        <v>78</v>
      </c>
      <c r="N18" s="252">
        <f t="shared" si="9"/>
        <v>78</v>
      </c>
      <c r="O18" s="253">
        <f t="shared" si="18"/>
        <v>6.5</v>
      </c>
      <c r="P18" s="253">
        <f t="shared" si="10"/>
        <v>6.5</v>
      </c>
      <c r="Q18" s="253">
        <f t="shared" si="11"/>
        <v>6.5</v>
      </c>
      <c r="R18" s="253">
        <f t="shared" si="12"/>
        <v>6.5</v>
      </c>
      <c r="S18" s="253">
        <f t="shared" si="13"/>
        <v>6.5</v>
      </c>
      <c r="T18" s="253">
        <f t="shared" si="14"/>
        <v>6.5</v>
      </c>
      <c r="U18" s="253">
        <f t="shared" si="15"/>
        <v>6.5</v>
      </c>
      <c r="V18" s="253">
        <f t="shared" si="16"/>
        <v>6.5</v>
      </c>
      <c r="W18" s="253"/>
      <c r="X18" s="253"/>
      <c r="Y18" s="253"/>
      <c r="Z18" s="253"/>
      <c r="AA18" s="254">
        <f t="shared" si="17"/>
        <v>52</v>
      </c>
      <c r="AB18" s="223">
        <f t="shared" si="6"/>
        <v>8.3333333333333332E-3</v>
      </c>
    </row>
    <row r="19" spans="1:28" customFormat="1" x14ac:dyDescent="0.2">
      <c r="A19" s="23">
        <v>233</v>
      </c>
      <c r="B19" s="24" t="s">
        <v>102</v>
      </c>
      <c r="C19" s="25">
        <v>123987</v>
      </c>
      <c r="D19" s="26">
        <v>40066</v>
      </c>
      <c r="E19" s="93">
        <v>459.9</v>
      </c>
      <c r="F19" s="195">
        <v>275.94</v>
      </c>
      <c r="G19" s="180">
        <f t="shared" si="1"/>
        <v>220.75200000000001</v>
      </c>
      <c r="H19" s="187">
        <f t="shared" si="2"/>
        <v>22.075200000000002</v>
      </c>
      <c r="I19" s="187">
        <f t="shared" si="3"/>
        <v>22.075200000000002</v>
      </c>
      <c r="J19" s="187">
        <f t="shared" si="4"/>
        <v>22.075200000000002</v>
      </c>
      <c r="K19" s="187">
        <f t="shared" si="5"/>
        <v>22.075200000000002</v>
      </c>
      <c r="L19" s="252">
        <f t="shared" si="7"/>
        <v>22.075200000000002</v>
      </c>
      <c r="M19" s="252">
        <f t="shared" si="8"/>
        <v>22.075200000000002</v>
      </c>
      <c r="N19" s="252">
        <f t="shared" si="9"/>
        <v>22.075200000000002</v>
      </c>
      <c r="O19" s="253">
        <f t="shared" si="18"/>
        <v>1.8396000000000001</v>
      </c>
      <c r="P19" s="253">
        <f t="shared" si="10"/>
        <v>1.8396000000000001</v>
      </c>
      <c r="Q19" s="253">
        <f t="shared" si="11"/>
        <v>1.8396000000000001</v>
      </c>
      <c r="R19" s="253">
        <f t="shared" si="12"/>
        <v>1.8396000000000001</v>
      </c>
      <c r="S19" s="253">
        <f t="shared" si="13"/>
        <v>1.8396000000000001</v>
      </c>
      <c r="T19" s="253">
        <f t="shared" si="14"/>
        <v>1.8396000000000001</v>
      </c>
      <c r="U19" s="253">
        <f t="shared" si="15"/>
        <v>1.8396000000000001</v>
      </c>
      <c r="V19" s="253">
        <f t="shared" si="16"/>
        <v>1.8396000000000001</v>
      </c>
      <c r="W19" s="253"/>
      <c r="X19" s="253"/>
      <c r="Y19" s="253"/>
      <c r="Z19" s="253"/>
      <c r="AA19" s="254">
        <f t="shared" si="17"/>
        <v>14.716800000000003</v>
      </c>
      <c r="AB19" s="223">
        <f t="shared" si="6"/>
        <v>8.3333333333333332E-3</v>
      </c>
    </row>
    <row r="20" spans="1:28" customFormat="1" x14ac:dyDescent="0.2">
      <c r="A20" s="52">
        <v>344</v>
      </c>
      <c r="B20" s="53" t="s">
        <v>131</v>
      </c>
      <c r="C20" s="54">
        <v>3835</v>
      </c>
      <c r="D20" s="55">
        <v>42031</v>
      </c>
      <c r="E20" s="63"/>
      <c r="F20" s="196">
        <v>1365</v>
      </c>
      <c r="G20" s="180">
        <f t="shared" si="1"/>
        <v>1092</v>
      </c>
      <c r="H20" s="188">
        <f t="shared" si="2"/>
        <v>109.2</v>
      </c>
      <c r="I20" s="188">
        <f t="shared" si="3"/>
        <v>109.2</v>
      </c>
      <c r="J20" s="188">
        <f t="shared" si="4"/>
        <v>109.2</v>
      </c>
      <c r="K20" s="187">
        <f t="shared" si="5"/>
        <v>109.2</v>
      </c>
      <c r="L20" s="252">
        <f t="shared" si="7"/>
        <v>109.2</v>
      </c>
      <c r="M20" s="252">
        <f t="shared" si="8"/>
        <v>109.2</v>
      </c>
      <c r="N20" s="252">
        <f t="shared" si="9"/>
        <v>109.2</v>
      </c>
      <c r="O20" s="253">
        <f t="shared" si="18"/>
        <v>9.1</v>
      </c>
      <c r="P20" s="253">
        <f t="shared" si="10"/>
        <v>9.1</v>
      </c>
      <c r="Q20" s="253">
        <f t="shared" si="11"/>
        <v>9.1</v>
      </c>
      <c r="R20" s="253">
        <f t="shared" si="12"/>
        <v>9.1</v>
      </c>
      <c r="S20" s="253">
        <f t="shared" si="13"/>
        <v>9.1</v>
      </c>
      <c r="T20" s="253">
        <f t="shared" si="14"/>
        <v>9.1</v>
      </c>
      <c r="U20" s="253">
        <f t="shared" si="15"/>
        <v>9.1</v>
      </c>
      <c r="V20" s="253">
        <f t="shared" si="16"/>
        <v>9.1</v>
      </c>
      <c r="W20" s="253"/>
      <c r="X20" s="253"/>
      <c r="Y20" s="253"/>
      <c r="Z20" s="253"/>
      <c r="AA20" s="254">
        <f t="shared" si="17"/>
        <v>72.8</v>
      </c>
      <c r="AB20" s="223">
        <f t="shared" si="6"/>
        <v>8.3333333333333332E-3</v>
      </c>
    </row>
    <row r="21" spans="1:28" customFormat="1" x14ac:dyDescent="0.2">
      <c r="A21" s="8">
        <v>345</v>
      </c>
      <c r="B21" s="9" t="s">
        <v>143</v>
      </c>
      <c r="C21" s="7">
        <v>74</v>
      </c>
      <c r="D21" s="10">
        <v>42032</v>
      </c>
      <c r="E21" s="46"/>
      <c r="F21" s="196">
        <v>2200</v>
      </c>
      <c r="G21" s="180">
        <f>F21*80%</f>
        <v>1760</v>
      </c>
      <c r="H21" s="188">
        <f t="shared" si="2"/>
        <v>176</v>
      </c>
      <c r="I21" s="188">
        <f t="shared" si="3"/>
        <v>176</v>
      </c>
      <c r="J21" s="188">
        <f t="shared" si="4"/>
        <v>176</v>
      </c>
      <c r="K21" s="187">
        <f t="shared" si="5"/>
        <v>176</v>
      </c>
      <c r="L21" s="252">
        <f t="shared" si="7"/>
        <v>176</v>
      </c>
      <c r="M21" s="252">
        <f t="shared" si="8"/>
        <v>176</v>
      </c>
      <c r="N21" s="252">
        <f t="shared" si="9"/>
        <v>176</v>
      </c>
      <c r="O21" s="253">
        <f t="shared" si="18"/>
        <v>14.666666666666666</v>
      </c>
      <c r="P21" s="253">
        <f t="shared" si="10"/>
        <v>14.666666666666666</v>
      </c>
      <c r="Q21" s="253">
        <f t="shared" si="11"/>
        <v>14.666666666666666</v>
      </c>
      <c r="R21" s="253">
        <f t="shared" si="12"/>
        <v>14.666666666666666</v>
      </c>
      <c r="S21" s="253">
        <f t="shared" si="13"/>
        <v>14.666666666666666</v>
      </c>
      <c r="T21" s="253">
        <f t="shared" si="14"/>
        <v>14.666666666666666</v>
      </c>
      <c r="U21" s="253">
        <f t="shared" si="15"/>
        <v>14.666666666666666</v>
      </c>
      <c r="V21" s="253">
        <f t="shared" si="16"/>
        <v>14.666666666666666</v>
      </c>
      <c r="W21" s="253"/>
      <c r="X21" s="253"/>
      <c r="Y21" s="253"/>
      <c r="Z21" s="253"/>
      <c r="AA21" s="254">
        <f t="shared" si="17"/>
        <v>117.33333333333334</v>
      </c>
      <c r="AB21" s="223">
        <f t="shared" si="6"/>
        <v>8.3333333333333332E-3</v>
      </c>
    </row>
    <row r="22" spans="1:28" customFormat="1" x14ac:dyDescent="0.2">
      <c r="A22" s="8">
        <v>349</v>
      </c>
      <c r="B22" s="9" t="s">
        <v>130</v>
      </c>
      <c r="C22" s="7" t="s">
        <v>137</v>
      </c>
      <c r="D22" s="10">
        <v>42130</v>
      </c>
      <c r="E22" s="46"/>
      <c r="F22" s="196">
        <v>2882</v>
      </c>
      <c r="G22" s="180">
        <f t="shared" si="1"/>
        <v>2305.6</v>
      </c>
      <c r="H22" s="188">
        <f>G22*(10%/12*7)</f>
        <v>134.49333333333334</v>
      </c>
      <c r="I22" s="188">
        <f t="shared" si="3"/>
        <v>230.56</v>
      </c>
      <c r="J22" s="188">
        <f t="shared" si="4"/>
        <v>230.56</v>
      </c>
      <c r="K22" s="187">
        <f t="shared" si="5"/>
        <v>230.56</v>
      </c>
      <c r="L22" s="252">
        <f t="shared" si="7"/>
        <v>230.56</v>
      </c>
      <c r="M22" s="252">
        <f t="shared" si="8"/>
        <v>230.56</v>
      </c>
      <c r="N22" s="252">
        <f t="shared" si="9"/>
        <v>230.56</v>
      </c>
      <c r="O22" s="253">
        <f t="shared" si="18"/>
        <v>19.213333333333331</v>
      </c>
      <c r="P22" s="253">
        <f t="shared" si="10"/>
        <v>19.213333333333331</v>
      </c>
      <c r="Q22" s="253">
        <f t="shared" si="11"/>
        <v>19.213333333333331</v>
      </c>
      <c r="R22" s="253">
        <f t="shared" si="12"/>
        <v>19.213333333333331</v>
      </c>
      <c r="S22" s="253">
        <f t="shared" si="13"/>
        <v>19.213333333333331</v>
      </c>
      <c r="T22" s="253">
        <f t="shared" si="14"/>
        <v>19.213333333333331</v>
      </c>
      <c r="U22" s="253">
        <f t="shared" si="15"/>
        <v>19.213333333333331</v>
      </c>
      <c r="V22" s="253">
        <f t="shared" si="16"/>
        <v>19.213333333333331</v>
      </c>
      <c r="W22" s="253"/>
      <c r="X22" s="253"/>
      <c r="Y22" s="253"/>
      <c r="Z22" s="253"/>
      <c r="AA22" s="254">
        <f t="shared" si="17"/>
        <v>153.70666666666668</v>
      </c>
      <c r="AB22" s="223">
        <f t="shared" si="6"/>
        <v>8.3333333333333332E-3</v>
      </c>
    </row>
    <row r="23" spans="1:28" customFormat="1" x14ac:dyDescent="0.2">
      <c r="A23" s="8">
        <v>350</v>
      </c>
      <c r="B23" s="174" t="s">
        <v>181</v>
      </c>
      <c r="C23" s="7">
        <v>3621</v>
      </c>
      <c r="D23" s="10">
        <v>42139</v>
      </c>
      <c r="E23" s="46"/>
      <c r="F23" s="196">
        <v>2264.91</v>
      </c>
      <c r="G23" s="180">
        <f t="shared" si="1"/>
        <v>1811.9279999999999</v>
      </c>
      <c r="H23" s="188">
        <f>G23*(10%/12*7)</f>
        <v>105.69579999999999</v>
      </c>
      <c r="I23" s="188">
        <f t="shared" si="3"/>
        <v>181.19280000000001</v>
      </c>
      <c r="J23" s="188">
        <f t="shared" si="4"/>
        <v>181.19280000000001</v>
      </c>
      <c r="K23" s="187">
        <f t="shared" si="5"/>
        <v>181.19280000000001</v>
      </c>
      <c r="L23" s="252">
        <f t="shared" si="7"/>
        <v>181.19280000000001</v>
      </c>
      <c r="M23" s="252">
        <f t="shared" si="8"/>
        <v>181.19280000000001</v>
      </c>
      <c r="N23" s="252">
        <f t="shared" si="9"/>
        <v>181.19280000000001</v>
      </c>
      <c r="O23" s="253">
        <f t="shared" si="18"/>
        <v>15.099399999999999</v>
      </c>
      <c r="P23" s="253">
        <f t="shared" si="10"/>
        <v>15.099399999999999</v>
      </c>
      <c r="Q23" s="253">
        <f t="shared" si="11"/>
        <v>15.099399999999999</v>
      </c>
      <c r="R23" s="253">
        <f t="shared" si="12"/>
        <v>15.099399999999999</v>
      </c>
      <c r="S23" s="253">
        <f t="shared" si="13"/>
        <v>15.099399999999999</v>
      </c>
      <c r="T23" s="253">
        <f t="shared" si="14"/>
        <v>15.099399999999999</v>
      </c>
      <c r="U23" s="253">
        <f t="shared" si="15"/>
        <v>15.099399999999999</v>
      </c>
      <c r="V23" s="253">
        <f t="shared" si="16"/>
        <v>15.099399999999999</v>
      </c>
      <c r="W23" s="253"/>
      <c r="X23" s="253"/>
      <c r="Y23" s="253"/>
      <c r="Z23" s="253"/>
      <c r="AA23" s="254">
        <f t="shared" si="17"/>
        <v>120.79520000000001</v>
      </c>
      <c r="AB23" s="223">
        <f t="shared" si="6"/>
        <v>8.3333333333333332E-3</v>
      </c>
    </row>
    <row r="24" spans="1:28" customFormat="1" x14ac:dyDescent="0.2">
      <c r="A24" s="8">
        <v>372</v>
      </c>
      <c r="B24" s="9" t="s">
        <v>143</v>
      </c>
      <c r="C24" s="7">
        <v>93</v>
      </c>
      <c r="D24" s="10">
        <v>42440</v>
      </c>
      <c r="E24" s="116"/>
      <c r="F24" s="197">
        <v>5290</v>
      </c>
      <c r="G24" s="180">
        <f t="shared" si="1"/>
        <v>4232</v>
      </c>
      <c r="H24" s="188">
        <v>0</v>
      </c>
      <c r="I24" s="188">
        <f>G24*(10%/12*8)</f>
        <v>282.13333333333333</v>
      </c>
      <c r="J24" s="188">
        <f t="shared" si="4"/>
        <v>423.20000000000005</v>
      </c>
      <c r="K24" s="187">
        <f t="shared" si="5"/>
        <v>423.20000000000005</v>
      </c>
      <c r="L24" s="252">
        <f t="shared" si="7"/>
        <v>423.20000000000005</v>
      </c>
      <c r="M24" s="252">
        <f t="shared" si="8"/>
        <v>423.20000000000005</v>
      </c>
      <c r="N24" s="252">
        <f t="shared" si="9"/>
        <v>423.20000000000005</v>
      </c>
      <c r="O24" s="253">
        <f t="shared" si="18"/>
        <v>35.266666666666666</v>
      </c>
      <c r="P24" s="253">
        <f t="shared" si="10"/>
        <v>35.266666666666666</v>
      </c>
      <c r="Q24" s="253">
        <f t="shared" si="11"/>
        <v>35.266666666666666</v>
      </c>
      <c r="R24" s="253">
        <f t="shared" si="12"/>
        <v>35.266666666666666</v>
      </c>
      <c r="S24" s="253">
        <f t="shared" si="13"/>
        <v>35.266666666666666</v>
      </c>
      <c r="T24" s="253">
        <f t="shared" si="14"/>
        <v>35.266666666666666</v>
      </c>
      <c r="U24" s="253">
        <f t="shared" si="15"/>
        <v>35.266666666666666</v>
      </c>
      <c r="V24" s="253">
        <f t="shared" si="16"/>
        <v>35.266666666666666</v>
      </c>
      <c r="W24" s="253"/>
      <c r="X24" s="253"/>
      <c r="Y24" s="253"/>
      <c r="Z24" s="253"/>
      <c r="AA24" s="254">
        <f t="shared" si="17"/>
        <v>282.13333333333327</v>
      </c>
      <c r="AB24" s="223">
        <f t="shared" si="6"/>
        <v>8.3333333333333332E-3</v>
      </c>
    </row>
    <row r="25" spans="1:28" customFormat="1" x14ac:dyDescent="0.2">
      <c r="A25" s="8">
        <v>374</v>
      </c>
      <c r="B25" s="9" t="s">
        <v>171</v>
      </c>
      <c r="C25" s="7">
        <v>1378</v>
      </c>
      <c r="D25" s="10">
        <v>42538</v>
      </c>
      <c r="E25" s="44"/>
      <c r="F25" s="196">
        <v>2175.5</v>
      </c>
      <c r="G25" s="180">
        <f t="shared" si="1"/>
        <v>1740.4</v>
      </c>
      <c r="H25" s="188">
        <v>0</v>
      </c>
      <c r="I25" s="188">
        <v>90.22</v>
      </c>
      <c r="J25" s="188">
        <f t="shared" si="4"/>
        <v>174.04000000000002</v>
      </c>
      <c r="K25" s="187">
        <f t="shared" si="5"/>
        <v>174.04000000000002</v>
      </c>
      <c r="L25" s="252">
        <f t="shared" si="7"/>
        <v>174.04000000000002</v>
      </c>
      <c r="M25" s="252">
        <f t="shared" si="8"/>
        <v>174.04000000000002</v>
      </c>
      <c r="N25" s="252">
        <f t="shared" si="9"/>
        <v>174.04000000000002</v>
      </c>
      <c r="O25" s="253">
        <f t="shared" si="18"/>
        <v>14.503333333333334</v>
      </c>
      <c r="P25" s="253">
        <f t="shared" si="10"/>
        <v>14.503333333333334</v>
      </c>
      <c r="Q25" s="253">
        <f t="shared" si="11"/>
        <v>14.503333333333334</v>
      </c>
      <c r="R25" s="253">
        <f t="shared" si="12"/>
        <v>14.503333333333334</v>
      </c>
      <c r="S25" s="253">
        <f t="shared" si="13"/>
        <v>14.503333333333334</v>
      </c>
      <c r="T25" s="253">
        <f t="shared" si="14"/>
        <v>14.503333333333334</v>
      </c>
      <c r="U25" s="253">
        <f t="shared" si="15"/>
        <v>14.503333333333334</v>
      </c>
      <c r="V25" s="253">
        <f t="shared" si="16"/>
        <v>14.503333333333334</v>
      </c>
      <c r="W25" s="253"/>
      <c r="X25" s="253"/>
      <c r="Y25" s="253"/>
      <c r="Z25" s="253"/>
      <c r="AA25" s="254">
        <f t="shared" si="17"/>
        <v>116.02666666666666</v>
      </c>
      <c r="AB25" s="223">
        <f t="shared" si="6"/>
        <v>8.3333333333333332E-3</v>
      </c>
    </row>
    <row r="26" spans="1:28" customFormat="1" x14ac:dyDescent="0.2">
      <c r="A26" s="8">
        <f>'REAVALIAÇÃO GERAL'!A277</f>
        <v>376</v>
      </c>
      <c r="B26" s="9" t="str">
        <f>'REAVALIAÇÃO GERAL'!B277</f>
        <v>RELOGIO DE PONTO</v>
      </c>
      <c r="C26" s="7">
        <f>'REAVALIAÇÃO GERAL'!C277</f>
        <v>938</v>
      </c>
      <c r="D26" s="10">
        <f>'REAVALIAÇÃO GERAL'!D277</f>
        <v>42742</v>
      </c>
      <c r="E26" s="44">
        <f>'REAVALIAÇÃO GERAL'!E277</f>
        <v>0</v>
      </c>
      <c r="F26" s="196">
        <f>'REAVALIAÇÃO GERAL'!F277</f>
        <v>2060</v>
      </c>
      <c r="G26" s="180">
        <f t="shared" si="1"/>
        <v>1648</v>
      </c>
      <c r="H26" s="188">
        <v>0</v>
      </c>
      <c r="I26" s="188">
        <v>0</v>
      </c>
      <c r="J26" s="188">
        <f>G26*(10%/12*11)</f>
        <v>151.06666666666666</v>
      </c>
      <c r="K26" s="187">
        <f t="shared" si="5"/>
        <v>164.8</v>
      </c>
      <c r="L26" s="252">
        <f t="shared" si="7"/>
        <v>164.8</v>
      </c>
      <c r="M26" s="252">
        <f t="shared" si="8"/>
        <v>164.8</v>
      </c>
      <c r="N26" s="252">
        <f t="shared" si="9"/>
        <v>164.8</v>
      </c>
      <c r="O26" s="253">
        <f t="shared" si="18"/>
        <v>13.733333333333333</v>
      </c>
      <c r="P26" s="253">
        <f t="shared" si="10"/>
        <v>13.733333333333333</v>
      </c>
      <c r="Q26" s="253">
        <f t="shared" si="11"/>
        <v>13.733333333333333</v>
      </c>
      <c r="R26" s="253">
        <f t="shared" si="12"/>
        <v>13.733333333333333</v>
      </c>
      <c r="S26" s="253">
        <f t="shared" si="13"/>
        <v>13.733333333333333</v>
      </c>
      <c r="T26" s="253">
        <f t="shared" si="14"/>
        <v>13.733333333333333</v>
      </c>
      <c r="U26" s="253">
        <f t="shared" si="15"/>
        <v>13.733333333333333</v>
      </c>
      <c r="V26" s="253">
        <f t="shared" si="16"/>
        <v>13.733333333333333</v>
      </c>
      <c r="W26" s="253"/>
      <c r="X26" s="253"/>
      <c r="Y26" s="253"/>
      <c r="Z26" s="253"/>
      <c r="AA26" s="254">
        <f t="shared" si="17"/>
        <v>109.86666666666666</v>
      </c>
      <c r="AB26" s="223">
        <f t="shared" si="6"/>
        <v>8.3333333333333332E-3</v>
      </c>
    </row>
    <row r="27" spans="1:28" customFormat="1" x14ac:dyDescent="0.2">
      <c r="A27" s="8">
        <f>'REAVALIAÇÃO GERAL'!A294</f>
        <v>394</v>
      </c>
      <c r="B27" s="9" t="str">
        <f>'REAVALIAÇÃO GERAL'!B294</f>
        <v>AR CONDICIONADO</v>
      </c>
      <c r="C27" s="7" t="str">
        <f>'REAVALIAÇÃO GERAL'!C294</f>
        <v>528/300</v>
      </c>
      <c r="D27" s="10">
        <f>'REAVALIAÇÃO GERAL'!D294</f>
        <v>42950</v>
      </c>
      <c r="E27" s="44">
        <f>'REAVALIAÇÃO GERAL'!E294</f>
        <v>0</v>
      </c>
      <c r="F27" s="196">
        <f>'REAVALIAÇÃO GERAL'!F294</f>
        <v>2490</v>
      </c>
      <c r="G27" s="180">
        <f t="shared" si="1"/>
        <v>1992</v>
      </c>
      <c r="H27" s="188">
        <v>0</v>
      </c>
      <c r="I27" s="188">
        <v>0</v>
      </c>
      <c r="J27" s="188">
        <f>G27*(10%/12*4)</f>
        <v>66.400000000000006</v>
      </c>
      <c r="K27" s="187">
        <f t="shared" si="5"/>
        <v>199.20000000000002</v>
      </c>
      <c r="L27" s="252">
        <f t="shared" si="7"/>
        <v>199.20000000000002</v>
      </c>
      <c r="M27" s="252">
        <f t="shared" si="8"/>
        <v>199.20000000000002</v>
      </c>
      <c r="N27" s="252">
        <f t="shared" si="9"/>
        <v>199.20000000000002</v>
      </c>
      <c r="O27" s="253">
        <f t="shared" si="18"/>
        <v>16.600000000000001</v>
      </c>
      <c r="P27" s="253">
        <f t="shared" si="10"/>
        <v>16.600000000000001</v>
      </c>
      <c r="Q27" s="253">
        <f t="shared" si="11"/>
        <v>16.600000000000001</v>
      </c>
      <c r="R27" s="253">
        <f t="shared" si="12"/>
        <v>16.600000000000001</v>
      </c>
      <c r="S27" s="253">
        <f t="shared" si="13"/>
        <v>16.600000000000001</v>
      </c>
      <c r="T27" s="253">
        <f t="shared" si="14"/>
        <v>16.600000000000001</v>
      </c>
      <c r="U27" s="253">
        <f t="shared" si="15"/>
        <v>16.600000000000001</v>
      </c>
      <c r="V27" s="253">
        <f t="shared" si="16"/>
        <v>16.600000000000001</v>
      </c>
      <c r="W27" s="253"/>
      <c r="X27" s="253"/>
      <c r="Y27" s="253"/>
      <c r="Z27" s="253"/>
      <c r="AA27" s="254">
        <f t="shared" si="17"/>
        <v>132.79999999999998</v>
      </c>
      <c r="AB27" s="223">
        <f t="shared" si="6"/>
        <v>8.3333333333333332E-3</v>
      </c>
    </row>
    <row r="28" spans="1:28" customFormat="1" x14ac:dyDescent="0.2">
      <c r="A28" s="8"/>
      <c r="B28" s="9" t="s">
        <v>195</v>
      </c>
      <c r="C28" s="8">
        <v>207309</v>
      </c>
      <c r="D28" s="10">
        <v>43417</v>
      </c>
      <c r="E28" s="46"/>
      <c r="F28" s="18">
        <v>513.6</v>
      </c>
      <c r="G28" s="180">
        <f>F28*80%</f>
        <v>410.88000000000005</v>
      </c>
      <c r="H28" s="188">
        <v>0</v>
      </c>
      <c r="I28" s="188">
        <v>0</v>
      </c>
      <c r="J28" s="188">
        <v>0</v>
      </c>
      <c r="K28" s="187">
        <f>((G28*10%)/12)*2</f>
        <v>6.8480000000000016</v>
      </c>
      <c r="L28" s="252">
        <f t="shared" si="7"/>
        <v>41.088000000000008</v>
      </c>
      <c r="M28" s="252">
        <f t="shared" si="8"/>
        <v>41.088000000000008</v>
      </c>
      <c r="N28" s="252">
        <f t="shared" si="9"/>
        <v>41.088000000000008</v>
      </c>
      <c r="O28" s="253">
        <f t="shared" si="18"/>
        <v>3.4240000000000004</v>
      </c>
      <c r="P28" s="253">
        <f t="shared" si="10"/>
        <v>3.4240000000000004</v>
      </c>
      <c r="Q28" s="253">
        <f t="shared" si="11"/>
        <v>3.4240000000000004</v>
      </c>
      <c r="R28" s="253">
        <f t="shared" si="12"/>
        <v>3.4240000000000004</v>
      </c>
      <c r="S28" s="253">
        <f t="shared" si="13"/>
        <v>3.4240000000000004</v>
      </c>
      <c r="T28" s="253">
        <f t="shared" si="14"/>
        <v>3.4240000000000004</v>
      </c>
      <c r="U28" s="253">
        <f t="shared" si="15"/>
        <v>3.4240000000000004</v>
      </c>
      <c r="V28" s="253">
        <f t="shared" si="16"/>
        <v>3.4240000000000004</v>
      </c>
      <c r="W28" s="253"/>
      <c r="X28" s="253"/>
      <c r="Y28" s="253"/>
      <c r="Z28" s="253"/>
      <c r="AA28" s="254">
        <f t="shared" si="17"/>
        <v>27.391999999999999</v>
      </c>
      <c r="AB28" s="223">
        <f t="shared" si="6"/>
        <v>8.3333333333333332E-3</v>
      </c>
    </row>
    <row r="29" spans="1:28" customFormat="1" x14ac:dyDescent="0.2">
      <c r="A29" s="8"/>
      <c r="B29" s="9" t="s">
        <v>204</v>
      </c>
      <c r="C29" s="8">
        <v>347238</v>
      </c>
      <c r="D29" s="10">
        <v>43882</v>
      </c>
      <c r="E29" s="46">
        <v>414.04</v>
      </c>
      <c r="F29" s="18"/>
      <c r="G29" s="180">
        <f>E29*80%</f>
        <v>331.23200000000003</v>
      </c>
      <c r="H29" s="188">
        <v>0</v>
      </c>
      <c r="I29" s="188">
        <v>0</v>
      </c>
      <c r="J29" s="188">
        <v>0</v>
      </c>
      <c r="K29" s="188">
        <v>0</v>
      </c>
      <c r="L29" s="188">
        <v>0</v>
      </c>
      <c r="M29" s="188">
        <f>((G29*10%)/12)*11</f>
        <v>30.362933333333334</v>
      </c>
      <c r="N29" s="252">
        <f t="shared" si="9"/>
        <v>33.123200000000004</v>
      </c>
      <c r="O29" s="253">
        <f t="shared" si="18"/>
        <v>2.7602666666666669</v>
      </c>
      <c r="P29" s="253">
        <f t="shared" si="10"/>
        <v>2.7602666666666669</v>
      </c>
      <c r="Q29" s="253">
        <f t="shared" si="11"/>
        <v>2.7602666666666669</v>
      </c>
      <c r="R29" s="253">
        <f t="shared" si="12"/>
        <v>2.7602666666666669</v>
      </c>
      <c r="S29" s="253">
        <f t="shared" si="13"/>
        <v>2.7602666666666669</v>
      </c>
      <c r="T29" s="253">
        <f t="shared" si="14"/>
        <v>2.7602666666666669</v>
      </c>
      <c r="U29" s="253">
        <f t="shared" si="15"/>
        <v>2.7602666666666669</v>
      </c>
      <c r="V29" s="253">
        <f t="shared" si="16"/>
        <v>2.7602666666666669</v>
      </c>
      <c r="W29" s="253"/>
      <c r="X29" s="253"/>
      <c r="Y29" s="253"/>
      <c r="Z29" s="253"/>
      <c r="AA29" s="254">
        <f t="shared" si="17"/>
        <v>22.082133333333335</v>
      </c>
      <c r="AB29" s="223">
        <f t="shared" si="6"/>
        <v>8.3333333333333332E-3</v>
      </c>
    </row>
    <row r="30" spans="1:28" customFormat="1" x14ac:dyDescent="0.2">
      <c r="A30" s="8"/>
      <c r="B30" s="9" t="s">
        <v>204</v>
      </c>
      <c r="C30" s="8">
        <v>347238</v>
      </c>
      <c r="D30" s="10">
        <v>43882</v>
      </c>
      <c r="E30" s="46">
        <v>414.04</v>
      </c>
      <c r="F30" s="18"/>
      <c r="G30" s="180">
        <f t="shared" ref="G30:G35" si="19">E30*80%</f>
        <v>331.23200000000003</v>
      </c>
      <c r="H30" s="188">
        <v>0</v>
      </c>
      <c r="I30" s="188">
        <v>0</v>
      </c>
      <c r="J30" s="188">
        <v>0</v>
      </c>
      <c r="K30" s="188">
        <v>0</v>
      </c>
      <c r="L30" s="188">
        <v>0</v>
      </c>
      <c r="M30" s="188">
        <f t="shared" ref="M30:M35" si="20">((G30*10%)/12)*11</f>
        <v>30.362933333333334</v>
      </c>
      <c r="N30" s="252">
        <f t="shared" si="9"/>
        <v>33.123200000000004</v>
      </c>
      <c r="O30" s="253">
        <f t="shared" si="18"/>
        <v>2.7602666666666669</v>
      </c>
      <c r="P30" s="253">
        <f t="shared" si="10"/>
        <v>2.7602666666666669</v>
      </c>
      <c r="Q30" s="253">
        <f t="shared" si="11"/>
        <v>2.7602666666666669</v>
      </c>
      <c r="R30" s="253">
        <f t="shared" si="12"/>
        <v>2.7602666666666669</v>
      </c>
      <c r="S30" s="253">
        <f t="shared" si="13"/>
        <v>2.7602666666666669</v>
      </c>
      <c r="T30" s="253">
        <f t="shared" si="14"/>
        <v>2.7602666666666669</v>
      </c>
      <c r="U30" s="253">
        <f t="shared" si="15"/>
        <v>2.7602666666666669</v>
      </c>
      <c r="V30" s="253">
        <f t="shared" si="16"/>
        <v>2.7602666666666669</v>
      </c>
      <c r="W30" s="253"/>
      <c r="X30" s="253"/>
      <c r="Y30" s="253"/>
      <c r="Z30" s="253"/>
      <c r="AA30" s="254">
        <f t="shared" si="17"/>
        <v>22.082133333333335</v>
      </c>
      <c r="AB30" s="223">
        <f t="shared" si="6"/>
        <v>8.3333333333333332E-3</v>
      </c>
    </row>
    <row r="31" spans="1:28" customFormat="1" x14ac:dyDescent="0.2">
      <c r="A31" s="8"/>
      <c r="B31" s="9" t="s">
        <v>205</v>
      </c>
      <c r="C31" s="8">
        <v>347238</v>
      </c>
      <c r="D31" s="10">
        <v>43882</v>
      </c>
      <c r="E31" s="46">
        <v>769.03</v>
      </c>
      <c r="F31" s="18"/>
      <c r="G31" s="180">
        <f t="shared" si="19"/>
        <v>615.22400000000005</v>
      </c>
      <c r="H31" s="188">
        <v>0</v>
      </c>
      <c r="I31" s="188">
        <v>0</v>
      </c>
      <c r="J31" s="188">
        <v>0</v>
      </c>
      <c r="K31" s="188">
        <v>0</v>
      </c>
      <c r="L31" s="188">
        <v>0</v>
      </c>
      <c r="M31" s="188">
        <f t="shared" si="20"/>
        <v>56.39553333333334</v>
      </c>
      <c r="N31" s="252">
        <f t="shared" si="9"/>
        <v>61.522400000000005</v>
      </c>
      <c r="O31" s="253">
        <f t="shared" si="18"/>
        <v>5.1268666666666673</v>
      </c>
      <c r="P31" s="253">
        <f t="shared" si="10"/>
        <v>5.1268666666666673</v>
      </c>
      <c r="Q31" s="253">
        <f t="shared" si="11"/>
        <v>5.1268666666666673</v>
      </c>
      <c r="R31" s="253">
        <f t="shared" si="12"/>
        <v>5.1268666666666673</v>
      </c>
      <c r="S31" s="253">
        <f t="shared" si="13"/>
        <v>5.1268666666666673</v>
      </c>
      <c r="T31" s="253">
        <f t="shared" si="14"/>
        <v>5.1268666666666673</v>
      </c>
      <c r="U31" s="253">
        <f t="shared" si="15"/>
        <v>5.1268666666666673</v>
      </c>
      <c r="V31" s="253">
        <f t="shared" si="16"/>
        <v>5.1268666666666673</v>
      </c>
      <c r="W31" s="253"/>
      <c r="X31" s="253"/>
      <c r="Y31" s="253"/>
      <c r="Z31" s="253"/>
      <c r="AA31" s="254">
        <f t="shared" si="17"/>
        <v>41.014933333333339</v>
      </c>
      <c r="AB31" s="223">
        <f t="shared" si="6"/>
        <v>8.3333333333333332E-3</v>
      </c>
    </row>
    <row r="32" spans="1:28" customFormat="1" x14ac:dyDescent="0.2">
      <c r="A32" s="8"/>
      <c r="B32" s="9" t="s">
        <v>205</v>
      </c>
      <c r="C32" s="8">
        <v>347238</v>
      </c>
      <c r="D32" s="10">
        <v>43882</v>
      </c>
      <c r="E32" s="46">
        <v>769.03</v>
      </c>
      <c r="F32" s="18"/>
      <c r="G32" s="180">
        <f t="shared" si="19"/>
        <v>615.22400000000005</v>
      </c>
      <c r="H32" s="188">
        <v>0</v>
      </c>
      <c r="I32" s="188">
        <v>0</v>
      </c>
      <c r="J32" s="188">
        <v>0</v>
      </c>
      <c r="K32" s="188">
        <v>0</v>
      </c>
      <c r="L32" s="188">
        <v>0</v>
      </c>
      <c r="M32" s="188">
        <f t="shared" si="20"/>
        <v>56.39553333333334</v>
      </c>
      <c r="N32" s="252">
        <f t="shared" si="9"/>
        <v>61.522400000000005</v>
      </c>
      <c r="O32" s="253">
        <f t="shared" si="18"/>
        <v>5.1268666666666673</v>
      </c>
      <c r="P32" s="253">
        <f t="shared" si="10"/>
        <v>5.1268666666666673</v>
      </c>
      <c r="Q32" s="253">
        <f t="shared" si="11"/>
        <v>5.1268666666666673</v>
      </c>
      <c r="R32" s="253">
        <f t="shared" si="12"/>
        <v>5.1268666666666673</v>
      </c>
      <c r="S32" s="253">
        <f t="shared" si="13"/>
        <v>5.1268666666666673</v>
      </c>
      <c r="T32" s="253">
        <f t="shared" si="14"/>
        <v>5.1268666666666673</v>
      </c>
      <c r="U32" s="253">
        <f t="shared" si="15"/>
        <v>5.1268666666666673</v>
      </c>
      <c r="V32" s="253">
        <f t="shared" si="16"/>
        <v>5.1268666666666673</v>
      </c>
      <c r="W32" s="253"/>
      <c r="X32" s="253"/>
      <c r="Y32" s="253"/>
      <c r="Z32" s="253"/>
      <c r="AA32" s="254">
        <f t="shared" si="17"/>
        <v>41.014933333333339</v>
      </c>
      <c r="AB32" s="223">
        <f t="shared" si="6"/>
        <v>8.3333333333333332E-3</v>
      </c>
    </row>
    <row r="33" spans="1:28" customFormat="1" x14ac:dyDescent="0.2">
      <c r="A33" s="8"/>
      <c r="B33" s="9" t="s">
        <v>206</v>
      </c>
      <c r="C33" s="8">
        <v>347238</v>
      </c>
      <c r="D33" s="10">
        <v>43882</v>
      </c>
      <c r="E33" s="46">
        <v>836.87</v>
      </c>
      <c r="F33" s="18"/>
      <c r="G33" s="180">
        <f t="shared" si="19"/>
        <v>669.49600000000009</v>
      </c>
      <c r="H33" s="188">
        <v>0</v>
      </c>
      <c r="I33" s="188">
        <v>0</v>
      </c>
      <c r="J33" s="188">
        <v>0</v>
      </c>
      <c r="K33" s="188">
        <v>0</v>
      </c>
      <c r="L33" s="188">
        <v>0</v>
      </c>
      <c r="M33" s="188">
        <f t="shared" si="20"/>
        <v>61.370466666666687</v>
      </c>
      <c r="N33" s="252">
        <f t="shared" si="9"/>
        <v>66.949600000000018</v>
      </c>
      <c r="O33" s="253">
        <f t="shared" si="18"/>
        <v>5.5791333333333339</v>
      </c>
      <c r="P33" s="253">
        <f t="shared" si="10"/>
        <v>5.5791333333333339</v>
      </c>
      <c r="Q33" s="253">
        <f t="shared" si="11"/>
        <v>5.5791333333333339</v>
      </c>
      <c r="R33" s="253">
        <f t="shared" si="12"/>
        <v>5.5791333333333339</v>
      </c>
      <c r="S33" s="253">
        <f t="shared" si="13"/>
        <v>5.5791333333333339</v>
      </c>
      <c r="T33" s="253">
        <f t="shared" si="14"/>
        <v>5.5791333333333339</v>
      </c>
      <c r="U33" s="253">
        <f t="shared" si="15"/>
        <v>5.5791333333333339</v>
      </c>
      <c r="V33" s="253">
        <f t="shared" si="16"/>
        <v>5.5791333333333339</v>
      </c>
      <c r="W33" s="253"/>
      <c r="X33" s="253"/>
      <c r="Y33" s="253"/>
      <c r="Z33" s="253"/>
      <c r="AA33" s="254">
        <f t="shared" si="17"/>
        <v>44.633066666666664</v>
      </c>
      <c r="AB33" s="223">
        <f t="shared" si="6"/>
        <v>8.3333333333333332E-3</v>
      </c>
    </row>
    <row r="34" spans="1:28" customFormat="1" x14ac:dyDescent="0.2">
      <c r="A34" s="8"/>
      <c r="B34" s="9" t="s">
        <v>207</v>
      </c>
      <c r="C34" s="8">
        <v>347238</v>
      </c>
      <c r="D34" s="10">
        <v>43882</v>
      </c>
      <c r="E34" s="46">
        <v>1554.02</v>
      </c>
      <c r="F34" s="18"/>
      <c r="G34" s="180">
        <f t="shared" si="19"/>
        <v>1243.2160000000001</v>
      </c>
      <c r="H34" s="188">
        <v>0</v>
      </c>
      <c r="I34" s="188">
        <v>0</v>
      </c>
      <c r="J34" s="188">
        <v>0</v>
      </c>
      <c r="K34" s="188">
        <v>0</v>
      </c>
      <c r="L34" s="188">
        <v>0</v>
      </c>
      <c r="M34" s="188">
        <f t="shared" si="20"/>
        <v>113.96146666666669</v>
      </c>
      <c r="N34" s="252">
        <f t="shared" si="9"/>
        <v>124.32160000000002</v>
      </c>
      <c r="O34" s="253">
        <f t="shared" si="18"/>
        <v>10.360133333333334</v>
      </c>
      <c r="P34" s="253">
        <f t="shared" si="10"/>
        <v>10.360133333333334</v>
      </c>
      <c r="Q34" s="253">
        <f t="shared" si="11"/>
        <v>10.360133333333334</v>
      </c>
      <c r="R34" s="253">
        <f t="shared" si="12"/>
        <v>10.360133333333334</v>
      </c>
      <c r="S34" s="253">
        <f t="shared" si="13"/>
        <v>10.360133333333334</v>
      </c>
      <c r="T34" s="253">
        <f t="shared" si="14"/>
        <v>10.360133333333334</v>
      </c>
      <c r="U34" s="253">
        <f t="shared" si="15"/>
        <v>10.360133333333334</v>
      </c>
      <c r="V34" s="253">
        <f t="shared" si="16"/>
        <v>10.360133333333334</v>
      </c>
      <c r="W34" s="253"/>
      <c r="X34" s="253"/>
      <c r="Y34" s="253"/>
      <c r="Z34" s="253"/>
      <c r="AA34" s="254">
        <f t="shared" si="17"/>
        <v>82.881066666666683</v>
      </c>
      <c r="AB34" s="223">
        <f t="shared" si="6"/>
        <v>8.3333333333333332E-3</v>
      </c>
    </row>
    <row r="35" spans="1:28" customFormat="1" ht="13.5" thickBot="1" x14ac:dyDescent="0.25">
      <c r="A35" s="56"/>
      <c r="B35" s="57" t="s">
        <v>216</v>
      </c>
      <c r="C35" s="304">
        <v>83</v>
      </c>
      <c r="D35" s="305">
        <v>44803</v>
      </c>
      <c r="E35" s="306">
        <v>1997</v>
      </c>
      <c r="F35" s="307"/>
      <c r="G35" s="180">
        <f t="shared" si="19"/>
        <v>1597.6000000000001</v>
      </c>
      <c r="H35" s="265">
        <v>0</v>
      </c>
      <c r="I35" s="188">
        <v>0</v>
      </c>
      <c r="J35" s="188">
        <v>0</v>
      </c>
      <c r="K35" s="188">
        <v>0</v>
      </c>
      <c r="L35" s="188">
        <v>0</v>
      </c>
      <c r="M35" s="188">
        <v>0</v>
      </c>
      <c r="N35" s="252">
        <v>0</v>
      </c>
      <c r="O35" s="253">
        <v>0</v>
      </c>
      <c r="P35" s="253">
        <v>0</v>
      </c>
      <c r="Q35" s="253">
        <v>0</v>
      </c>
      <c r="R35" s="253">
        <v>0</v>
      </c>
      <c r="S35" s="253">
        <v>0</v>
      </c>
      <c r="T35" s="253">
        <v>0</v>
      </c>
      <c r="U35" s="253">
        <v>0</v>
      </c>
      <c r="V35" s="253">
        <f t="shared" si="16"/>
        <v>13.313333333333334</v>
      </c>
      <c r="W35" s="253"/>
      <c r="X35" s="253"/>
      <c r="Y35" s="253"/>
      <c r="Z35" s="253"/>
      <c r="AA35" s="254">
        <f t="shared" ref="AA35" si="21">SUM(O35:Z35)</f>
        <v>13.313333333333334</v>
      </c>
      <c r="AB35" s="223">
        <f t="shared" si="6"/>
        <v>8.3333333333333332E-3</v>
      </c>
    </row>
    <row r="36" spans="1:28" customFormat="1" ht="13.5" thickBot="1" x14ac:dyDescent="0.25">
      <c r="A36" s="80"/>
      <c r="B36" s="81"/>
      <c r="C36" s="114"/>
      <c r="D36" s="115"/>
      <c r="E36" s="117" t="s">
        <v>166</v>
      </c>
      <c r="F36" s="256">
        <f>SUM(F4:F28)+SUM(E29:E34)</f>
        <v>36914.03</v>
      </c>
      <c r="G36" s="198">
        <f>SUM(G4:G29)</f>
        <v>26056.832000000002</v>
      </c>
      <c r="H36" s="118">
        <f>SUM(H4:H27)</f>
        <v>1398.6683333333335</v>
      </c>
      <c r="I36" s="118">
        <f>SUM(I4:I27)</f>
        <v>1942.5853333333337</v>
      </c>
      <c r="J36" s="118">
        <f>SUM(J4:J27)</f>
        <v>2384.9386666666669</v>
      </c>
      <c r="K36" s="118">
        <f>SUM(K4:K29)</f>
        <v>2538.3200000000002</v>
      </c>
      <c r="L36" s="118">
        <f>SUM(L4:L29)</f>
        <v>2572.5600000000004</v>
      </c>
      <c r="M36" s="118">
        <f>SUM(M4:M35)</f>
        <v>2921.4088666666671</v>
      </c>
      <c r="N36" s="118">
        <f>SUM(N4:N35)</f>
        <v>2953.1224000000002</v>
      </c>
      <c r="O36" s="118">
        <f>SUM(O4:O34)</f>
        <v>246.09353333333337</v>
      </c>
      <c r="P36" s="118">
        <f t="shared" ref="P36:Z36" si="22">SUM(P4:P34)</f>
        <v>246.09353333333337</v>
      </c>
      <c r="Q36" s="118">
        <f t="shared" si="22"/>
        <v>246.09353333333337</v>
      </c>
      <c r="R36" s="118">
        <f t="shared" si="22"/>
        <v>246.09353333333337</v>
      </c>
      <c r="S36" s="118">
        <f t="shared" si="22"/>
        <v>246.09353333333337</v>
      </c>
      <c r="T36" s="118">
        <f t="shared" si="22"/>
        <v>246.09353333333337</v>
      </c>
      <c r="U36" s="118">
        <f t="shared" si="22"/>
        <v>246.09353333333337</v>
      </c>
      <c r="V36" s="118">
        <f>SUM(V4:V35)</f>
        <v>259.4068666666667</v>
      </c>
      <c r="W36" s="118">
        <f t="shared" ref="W36:Z36" si="23">SUM(W4:W35)</f>
        <v>0</v>
      </c>
      <c r="X36" s="118">
        <f t="shared" si="23"/>
        <v>0</v>
      </c>
      <c r="Y36" s="118">
        <f t="shared" si="23"/>
        <v>0</v>
      </c>
      <c r="Z36" s="118">
        <f t="shared" si="23"/>
        <v>0</v>
      </c>
      <c r="AA36" s="86">
        <f>SUM(O36:Z36)</f>
        <v>1982.0616000000005</v>
      </c>
      <c r="AB36" s="222"/>
    </row>
    <row r="37" spans="1:28" customFormat="1" x14ac:dyDescent="0.2">
      <c r="A37" s="94"/>
      <c r="B37" s="94"/>
      <c r="C37" s="94"/>
      <c r="D37" s="95"/>
      <c r="E37" s="94"/>
      <c r="F37" s="199"/>
      <c r="G37" s="112"/>
      <c r="H37" s="187"/>
      <c r="AB37" s="222"/>
    </row>
    <row r="38" spans="1:28" customFormat="1" x14ac:dyDescent="0.2">
      <c r="A38" s="290" t="s">
        <v>161</v>
      </c>
      <c r="B38" s="291"/>
      <c r="C38" s="291"/>
      <c r="D38" s="292"/>
      <c r="E38" s="93">
        <v>3719.98</v>
      </c>
      <c r="F38" s="193"/>
      <c r="G38" s="184">
        <v>0.9</v>
      </c>
      <c r="H38" s="183">
        <v>0.1</v>
      </c>
      <c r="I38" s="183">
        <v>0.1</v>
      </c>
      <c r="J38" s="183">
        <v>0.1</v>
      </c>
      <c r="K38" s="183">
        <v>0.1</v>
      </c>
      <c r="L38" s="183">
        <v>0.1</v>
      </c>
      <c r="M38" s="183">
        <v>0.1</v>
      </c>
      <c r="N38" s="183">
        <v>0.1</v>
      </c>
      <c r="O38" s="210">
        <f t="shared" ref="O38:Z38" si="24">10%/12</f>
        <v>8.3333333333333332E-3</v>
      </c>
      <c r="P38" s="210">
        <f t="shared" si="24"/>
        <v>8.3333333333333332E-3</v>
      </c>
      <c r="Q38" s="210">
        <f t="shared" si="24"/>
        <v>8.3333333333333332E-3</v>
      </c>
      <c r="R38" s="210">
        <f t="shared" si="24"/>
        <v>8.3333333333333332E-3</v>
      </c>
      <c r="S38" s="210">
        <f t="shared" si="24"/>
        <v>8.3333333333333332E-3</v>
      </c>
      <c r="T38" s="210">
        <f t="shared" si="24"/>
        <v>8.3333333333333332E-3</v>
      </c>
      <c r="U38" s="210">
        <f t="shared" si="24"/>
        <v>8.3333333333333332E-3</v>
      </c>
      <c r="V38" s="210">
        <f t="shared" si="24"/>
        <v>8.3333333333333332E-3</v>
      </c>
      <c r="W38" s="210">
        <f t="shared" si="24"/>
        <v>8.3333333333333332E-3</v>
      </c>
      <c r="X38" s="210">
        <f t="shared" si="24"/>
        <v>8.3333333333333332E-3</v>
      </c>
      <c r="Y38" s="210">
        <f t="shared" si="24"/>
        <v>8.3333333333333332E-3</v>
      </c>
      <c r="Z38" s="210">
        <f t="shared" si="24"/>
        <v>8.3333333333333332E-3</v>
      </c>
      <c r="AB38" s="223">
        <f>10%/12</f>
        <v>8.3333333333333332E-3</v>
      </c>
    </row>
    <row r="39" spans="1:28" customFormat="1" x14ac:dyDescent="0.2">
      <c r="A39" s="96">
        <v>155</v>
      </c>
      <c r="B39" s="97" t="s">
        <v>34</v>
      </c>
      <c r="C39" s="98">
        <v>0</v>
      </c>
      <c r="D39" s="99">
        <v>36983</v>
      </c>
      <c r="E39" s="100">
        <v>615</v>
      </c>
      <c r="F39" s="200">
        <v>369</v>
      </c>
      <c r="G39" s="182">
        <f>F39*90%</f>
        <v>332.1</v>
      </c>
      <c r="H39" s="187">
        <f t="shared" ref="H39:H44" si="25">G39*10%</f>
        <v>33.21</v>
      </c>
      <c r="I39" s="187">
        <f>G39*10%</f>
        <v>33.21</v>
      </c>
      <c r="J39" s="187">
        <f>G39*10%</f>
        <v>33.21</v>
      </c>
      <c r="K39" s="187">
        <f>G39*10%</f>
        <v>33.21</v>
      </c>
      <c r="L39" s="187">
        <f>G39*10%</f>
        <v>33.21</v>
      </c>
      <c r="M39" s="187">
        <f>G39*10%</f>
        <v>33.21</v>
      </c>
      <c r="N39" s="187">
        <f>G39*10%</f>
        <v>33.21</v>
      </c>
      <c r="O39" s="227">
        <f>G39*AB39</f>
        <v>2.7675000000000001</v>
      </c>
      <c r="P39" s="227">
        <f>G39*AB39</f>
        <v>2.7675000000000001</v>
      </c>
      <c r="Q39" s="227">
        <f>G39*AB39</f>
        <v>2.7675000000000001</v>
      </c>
      <c r="R39" s="227">
        <f>G39*AB39</f>
        <v>2.7675000000000001</v>
      </c>
      <c r="S39" s="227">
        <f>G39*AB39</f>
        <v>2.7675000000000001</v>
      </c>
      <c r="T39" s="227">
        <f>G39*AB39</f>
        <v>2.7675000000000001</v>
      </c>
      <c r="U39" s="227">
        <f>G39*AB39</f>
        <v>2.7675000000000001</v>
      </c>
      <c r="V39" s="227">
        <f>G39*AB39</f>
        <v>2.7675000000000001</v>
      </c>
      <c r="W39" s="227"/>
      <c r="X39" s="227"/>
      <c r="Y39" s="227"/>
      <c r="Z39" s="227"/>
      <c r="AA39" s="86">
        <f>SUM(O39:Z39)</f>
        <v>22.14</v>
      </c>
      <c r="AB39" s="223">
        <f t="shared" ref="AB39:AB44" si="26">10%/12</f>
        <v>8.3333333333333332E-3</v>
      </c>
    </row>
    <row r="40" spans="1:28" customFormat="1" x14ac:dyDescent="0.2">
      <c r="A40" s="23">
        <v>167</v>
      </c>
      <c r="B40" s="24" t="s">
        <v>43</v>
      </c>
      <c r="C40" s="25">
        <v>51020</v>
      </c>
      <c r="D40" s="26">
        <v>37422</v>
      </c>
      <c r="E40" s="84">
        <v>169</v>
      </c>
      <c r="F40" s="195">
        <v>101.39999999999999</v>
      </c>
      <c r="G40" s="182">
        <f t="shared" ref="G40:G44" si="27">F40*90%</f>
        <v>91.259999999999991</v>
      </c>
      <c r="H40" s="187">
        <f t="shared" si="25"/>
        <v>9.1259999999999994</v>
      </c>
      <c r="I40" s="187">
        <f t="shared" ref="I40:I44" si="28">G40*10%</f>
        <v>9.1259999999999994</v>
      </c>
      <c r="J40" s="187">
        <f t="shared" ref="J40:J44" si="29">G40*10%</f>
        <v>9.1259999999999994</v>
      </c>
      <c r="K40" s="187">
        <f t="shared" ref="K40:K44" si="30">G40*10%</f>
        <v>9.1259999999999994</v>
      </c>
      <c r="L40" s="187">
        <f t="shared" ref="L40:L44" si="31">G40*10%</f>
        <v>9.1259999999999994</v>
      </c>
      <c r="M40" s="187">
        <f t="shared" ref="M40:M44" si="32">G40*10%</f>
        <v>9.1259999999999994</v>
      </c>
      <c r="N40" s="187">
        <f t="shared" ref="N40:N44" si="33">G40*10%</f>
        <v>9.1259999999999994</v>
      </c>
      <c r="O40" s="227">
        <f t="shared" ref="O40:O44" si="34">G40*AB40</f>
        <v>0.76049999999999995</v>
      </c>
      <c r="P40" s="227">
        <f t="shared" ref="P40:P44" si="35">G40*AB40</f>
        <v>0.76049999999999995</v>
      </c>
      <c r="Q40" s="227">
        <f t="shared" ref="Q40:Q44" si="36">G40*AB40</f>
        <v>0.76049999999999995</v>
      </c>
      <c r="R40" s="227">
        <f t="shared" ref="R40:R43" si="37">G40*AB40</f>
        <v>0.76049999999999995</v>
      </c>
      <c r="S40" s="227">
        <f t="shared" ref="S40:S44" si="38">G40*AB40</f>
        <v>0.76049999999999995</v>
      </c>
      <c r="T40" s="227">
        <f t="shared" ref="T40:T44" si="39">G40*AB40</f>
        <v>0.76049999999999995</v>
      </c>
      <c r="U40" s="227">
        <f t="shared" ref="U40:U44" si="40">G40*AB40</f>
        <v>0.76049999999999995</v>
      </c>
      <c r="V40" s="227">
        <f t="shared" ref="V40:V44" si="41">G40*AB40</f>
        <v>0.76049999999999995</v>
      </c>
      <c r="W40" s="227"/>
      <c r="X40" s="227"/>
      <c r="Y40" s="227"/>
      <c r="Z40" s="227"/>
      <c r="AA40" s="86">
        <f t="shared" ref="AA40:AA44" si="42">SUM(O40:Z40)</f>
        <v>6.0839999999999996</v>
      </c>
      <c r="AB40" s="223">
        <f t="shared" si="26"/>
        <v>8.3333333333333332E-3</v>
      </c>
    </row>
    <row r="41" spans="1:28" customFormat="1" x14ac:dyDescent="0.2">
      <c r="A41" s="23">
        <v>202</v>
      </c>
      <c r="B41" s="24" t="s">
        <v>66</v>
      </c>
      <c r="C41" s="25">
        <v>5631</v>
      </c>
      <c r="D41" s="26">
        <v>39239</v>
      </c>
      <c r="E41" s="84">
        <v>315</v>
      </c>
      <c r="F41" s="195">
        <v>189</v>
      </c>
      <c r="G41" s="182">
        <f t="shared" si="27"/>
        <v>170.1</v>
      </c>
      <c r="H41" s="187">
        <f t="shared" si="25"/>
        <v>17.010000000000002</v>
      </c>
      <c r="I41" s="187">
        <f t="shared" si="28"/>
        <v>17.010000000000002</v>
      </c>
      <c r="J41" s="187">
        <f t="shared" si="29"/>
        <v>17.010000000000002</v>
      </c>
      <c r="K41" s="187">
        <f t="shared" si="30"/>
        <v>17.010000000000002</v>
      </c>
      <c r="L41" s="187">
        <f t="shared" si="31"/>
        <v>17.010000000000002</v>
      </c>
      <c r="M41" s="187">
        <f t="shared" si="32"/>
        <v>17.010000000000002</v>
      </c>
      <c r="N41" s="187">
        <f t="shared" si="33"/>
        <v>17.010000000000002</v>
      </c>
      <c r="O41" s="227">
        <f t="shared" si="34"/>
        <v>1.4175</v>
      </c>
      <c r="P41" s="227">
        <f t="shared" si="35"/>
        <v>1.4175</v>
      </c>
      <c r="Q41" s="227">
        <f t="shared" si="36"/>
        <v>1.4175</v>
      </c>
      <c r="R41" s="227">
        <f t="shared" si="37"/>
        <v>1.4175</v>
      </c>
      <c r="S41" s="227">
        <f t="shared" si="38"/>
        <v>1.4175</v>
      </c>
      <c r="T41" s="227">
        <f t="shared" si="39"/>
        <v>1.4175</v>
      </c>
      <c r="U41" s="227">
        <f t="shared" si="40"/>
        <v>1.4175</v>
      </c>
      <c r="V41" s="227">
        <f t="shared" si="41"/>
        <v>1.4175</v>
      </c>
      <c r="W41" s="227"/>
      <c r="X41" s="227"/>
      <c r="Y41" s="227"/>
      <c r="Z41" s="227"/>
      <c r="AA41" s="86">
        <f t="shared" si="42"/>
        <v>11.340000000000002</v>
      </c>
      <c r="AB41" s="223">
        <f t="shared" si="26"/>
        <v>8.3333333333333332E-3</v>
      </c>
    </row>
    <row r="42" spans="1:28" customFormat="1" x14ac:dyDescent="0.2">
      <c r="A42" s="23">
        <v>206</v>
      </c>
      <c r="B42" s="24" t="s">
        <v>68</v>
      </c>
      <c r="C42" s="25">
        <v>73541</v>
      </c>
      <c r="D42" s="26">
        <v>39344</v>
      </c>
      <c r="E42" s="84">
        <v>698</v>
      </c>
      <c r="F42" s="195">
        <v>418.8</v>
      </c>
      <c r="G42" s="182">
        <f t="shared" si="27"/>
        <v>376.92</v>
      </c>
      <c r="H42" s="187">
        <f t="shared" si="25"/>
        <v>37.692</v>
      </c>
      <c r="I42" s="187">
        <f t="shared" si="28"/>
        <v>37.692</v>
      </c>
      <c r="J42" s="187">
        <f t="shared" si="29"/>
        <v>37.692</v>
      </c>
      <c r="K42" s="187">
        <f t="shared" si="30"/>
        <v>37.692</v>
      </c>
      <c r="L42" s="187">
        <f t="shared" si="31"/>
        <v>37.692</v>
      </c>
      <c r="M42" s="187">
        <f t="shared" si="32"/>
        <v>37.692</v>
      </c>
      <c r="N42" s="187">
        <f t="shared" si="33"/>
        <v>37.692</v>
      </c>
      <c r="O42" s="227">
        <f t="shared" si="34"/>
        <v>3.141</v>
      </c>
      <c r="P42" s="227">
        <f t="shared" si="35"/>
        <v>3.141</v>
      </c>
      <c r="Q42" s="227">
        <f t="shared" si="36"/>
        <v>3.141</v>
      </c>
      <c r="R42" s="227">
        <f t="shared" si="37"/>
        <v>3.141</v>
      </c>
      <c r="S42" s="227">
        <f t="shared" si="38"/>
        <v>3.141</v>
      </c>
      <c r="T42" s="227">
        <f t="shared" si="39"/>
        <v>3.141</v>
      </c>
      <c r="U42" s="227">
        <f t="shared" si="40"/>
        <v>3.141</v>
      </c>
      <c r="V42" s="227">
        <f t="shared" si="41"/>
        <v>3.141</v>
      </c>
      <c r="W42" s="227"/>
      <c r="X42" s="227"/>
      <c r="Y42" s="227"/>
      <c r="Z42" s="227"/>
      <c r="AA42" s="86">
        <f t="shared" si="42"/>
        <v>25.128</v>
      </c>
      <c r="AB42" s="223">
        <f t="shared" si="26"/>
        <v>8.3333333333333332E-3</v>
      </c>
    </row>
    <row r="43" spans="1:28" customFormat="1" x14ac:dyDescent="0.2">
      <c r="A43" s="23">
        <v>253</v>
      </c>
      <c r="B43" s="24" t="s">
        <v>83</v>
      </c>
      <c r="C43" s="25">
        <v>12623</v>
      </c>
      <c r="D43" s="26">
        <v>39721</v>
      </c>
      <c r="E43" s="84">
        <v>44.99</v>
      </c>
      <c r="F43" s="195">
        <v>26.994</v>
      </c>
      <c r="G43" s="182">
        <f t="shared" si="27"/>
        <v>24.294599999999999</v>
      </c>
      <c r="H43" s="187">
        <f t="shared" si="25"/>
        <v>2.4294600000000002</v>
      </c>
      <c r="I43" s="187">
        <f t="shared" si="28"/>
        <v>2.4294600000000002</v>
      </c>
      <c r="J43" s="187">
        <f t="shared" si="29"/>
        <v>2.4294600000000002</v>
      </c>
      <c r="K43" s="187">
        <f t="shared" si="30"/>
        <v>2.4294600000000002</v>
      </c>
      <c r="L43" s="187">
        <f t="shared" si="31"/>
        <v>2.4294600000000002</v>
      </c>
      <c r="M43" s="187">
        <f t="shared" si="32"/>
        <v>2.4294600000000002</v>
      </c>
      <c r="N43" s="187">
        <f t="shared" si="33"/>
        <v>2.4294600000000002</v>
      </c>
      <c r="O43" s="227">
        <f t="shared" si="34"/>
        <v>0.202455</v>
      </c>
      <c r="P43" s="227">
        <f t="shared" si="35"/>
        <v>0.202455</v>
      </c>
      <c r="Q43" s="227">
        <f t="shared" si="36"/>
        <v>0.202455</v>
      </c>
      <c r="R43" s="227">
        <f t="shared" si="37"/>
        <v>0.202455</v>
      </c>
      <c r="S43" s="227">
        <f t="shared" si="38"/>
        <v>0.202455</v>
      </c>
      <c r="T43" s="227">
        <f t="shared" si="39"/>
        <v>0.202455</v>
      </c>
      <c r="U43" s="227">
        <f t="shared" si="40"/>
        <v>0.202455</v>
      </c>
      <c r="V43" s="227">
        <f t="shared" si="41"/>
        <v>0.202455</v>
      </c>
      <c r="W43" s="227"/>
      <c r="X43" s="227"/>
      <c r="Y43" s="227"/>
      <c r="Z43" s="227"/>
      <c r="AA43" s="86">
        <f t="shared" si="42"/>
        <v>1.6196400000000002</v>
      </c>
      <c r="AB43" s="223">
        <f t="shared" si="26"/>
        <v>8.3333333333333332E-3</v>
      </c>
    </row>
    <row r="44" spans="1:28" customFormat="1" ht="13.5" thickBot="1" x14ac:dyDescent="0.25">
      <c r="A44" s="23">
        <v>254</v>
      </c>
      <c r="B44" s="24" t="s">
        <v>82</v>
      </c>
      <c r="C44" s="25">
        <v>12622</v>
      </c>
      <c r="D44" s="26">
        <v>39721</v>
      </c>
      <c r="E44" s="120">
        <v>49.99</v>
      </c>
      <c r="F44" s="201">
        <v>29.994</v>
      </c>
      <c r="G44" s="182">
        <f t="shared" si="27"/>
        <v>26.994600000000002</v>
      </c>
      <c r="H44" s="187">
        <f t="shared" si="25"/>
        <v>2.6994600000000002</v>
      </c>
      <c r="I44" s="187">
        <f t="shared" si="28"/>
        <v>2.6994600000000002</v>
      </c>
      <c r="J44" s="187">
        <f t="shared" si="29"/>
        <v>2.6994600000000002</v>
      </c>
      <c r="K44" s="187">
        <f t="shared" si="30"/>
        <v>2.6994600000000002</v>
      </c>
      <c r="L44" s="187">
        <f t="shared" si="31"/>
        <v>2.6994600000000002</v>
      </c>
      <c r="M44" s="187">
        <f t="shared" si="32"/>
        <v>2.6994600000000002</v>
      </c>
      <c r="N44" s="187">
        <f t="shared" si="33"/>
        <v>2.6994600000000002</v>
      </c>
      <c r="O44" s="227">
        <f t="shared" si="34"/>
        <v>0.22495500000000002</v>
      </c>
      <c r="P44" s="227">
        <f t="shared" si="35"/>
        <v>0.22495500000000002</v>
      </c>
      <c r="Q44" s="227">
        <f t="shared" si="36"/>
        <v>0.22495500000000002</v>
      </c>
      <c r="R44" s="227">
        <f>G44*AB44</f>
        <v>0.22495500000000002</v>
      </c>
      <c r="S44" s="227">
        <f t="shared" si="38"/>
        <v>0.22495500000000002</v>
      </c>
      <c r="T44" s="227">
        <f t="shared" si="39"/>
        <v>0.22495500000000002</v>
      </c>
      <c r="U44" s="227">
        <f t="shared" si="40"/>
        <v>0.22495500000000002</v>
      </c>
      <c r="V44" s="227">
        <f t="shared" si="41"/>
        <v>0.22495500000000002</v>
      </c>
      <c r="W44" s="227"/>
      <c r="X44" s="227"/>
      <c r="Y44" s="227"/>
      <c r="Z44" s="227"/>
      <c r="AA44" s="86">
        <f t="shared" si="42"/>
        <v>1.7996400000000001</v>
      </c>
      <c r="AB44" s="223">
        <f t="shared" si="26"/>
        <v>8.3333333333333332E-3</v>
      </c>
    </row>
    <row r="45" spans="1:28" customFormat="1" ht="13.5" thickBot="1" x14ac:dyDescent="0.25">
      <c r="A45" s="101"/>
      <c r="B45" s="102"/>
      <c r="C45" s="103"/>
      <c r="D45" s="119"/>
      <c r="E45" s="121" t="s">
        <v>166</v>
      </c>
      <c r="F45" s="256">
        <f t="shared" ref="F45:Z45" si="43">SUM(F39:F44)</f>
        <v>1135.1879999999999</v>
      </c>
      <c r="G45" s="198">
        <f t="shared" si="43"/>
        <v>1021.6692</v>
      </c>
      <c r="H45" s="118">
        <f t="shared" si="43"/>
        <v>102.16692000000002</v>
      </c>
      <c r="I45" s="118">
        <f t="shared" si="43"/>
        <v>102.16692000000002</v>
      </c>
      <c r="J45" s="118">
        <f t="shared" si="43"/>
        <v>102.16692000000002</v>
      </c>
      <c r="K45" s="118">
        <f t="shared" si="43"/>
        <v>102.16692000000002</v>
      </c>
      <c r="L45" s="118">
        <f t="shared" si="43"/>
        <v>102.16692000000002</v>
      </c>
      <c r="M45" s="118">
        <f t="shared" si="43"/>
        <v>102.16692000000002</v>
      </c>
      <c r="N45" s="118">
        <f t="shared" si="43"/>
        <v>102.16692000000002</v>
      </c>
      <c r="O45" s="118">
        <f t="shared" si="43"/>
        <v>8.513910000000001</v>
      </c>
      <c r="P45" s="118">
        <f t="shared" si="43"/>
        <v>8.513910000000001</v>
      </c>
      <c r="Q45" s="118">
        <f t="shared" si="43"/>
        <v>8.513910000000001</v>
      </c>
      <c r="R45" s="118">
        <f t="shared" si="43"/>
        <v>8.513910000000001</v>
      </c>
      <c r="S45" s="118">
        <f t="shared" si="43"/>
        <v>8.513910000000001</v>
      </c>
      <c r="T45" s="118">
        <f t="shared" si="43"/>
        <v>8.513910000000001</v>
      </c>
      <c r="U45" s="118">
        <f t="shared" si="43"/>
        <v>8.513910000000001</v>
      </c>
      <c r="V45" s="118">
        <f t="shared" si="43"/>
        <v>8.513910000000001</v>
      </c>
      <c r="W45" s="118">
        <f t="shared" si="43"/>
        <v>0</v>
      </c>
      <c r="X45" s="118">
        <f t="shared" si="43"/>
        <v>0</v>
      </c>
      <c r="Y45" s="118">
        <f t="shared" si="43"/>
        <v>0</v>
      </c>
      <c r="Z45" s="118">
        <f t="shared" si="43"/>
        <v>0</v>
      </c>
      <c r="AA45" s="86">
        <f>SUM(O45:Z45)</f>
        <v>68.111280000000008</v>
      </c>
      <c r="AB45" s="222"/>
    </row>
    <row r="46" spans="1:28" customFormat="1" x14ac:dyDescent="0.2">
      <c r="A46" s="94"/>
      <c r="B46" s="94"/>
      <c r="C46" s="94"/>
      <c r="D46" s="95"/>
      <c r="E46" s="94"/>
      <c r="F46" s="199"/>
      <c r="G46" s="112"/>
      <c r="H46" s="187"/>
      <c r="AB46" s="222"/>
    </row>
    <row r="47" spans="1:28" customFormat="1" x14ac:dyDescent="0.2">
      <c r="A47" s="290" t="s">
        <v>162</v>
      </c>
      <c r="B47" s="291"/>
      <c r="C47" s="291"/>
      <c r="D47" s="292"/>
      <c r="E47" s="93"/>
      <c r="F47" s="195"/>
      <c r="G47" s="184">
        <v>0.9</v>
      </c>
      <c r="H47" s="183">
        <v>0.1</v>
      </c>
      <c r="I47" s="183">
        <v>0.1</v>
      </c>
      <c r="J47" s="183">
        <v>0.1</v>
      </c>
      <c r="K47" s="183">
        <v>0.1</v>
      </c>
      <c r="L47" s="183">
        <v>0.1</v>
      </c>
      <c r="M47" s="183">
        <v>0.1</v>
      </c>
      <c r="N47" s="183">
        <v>0.1</v>
      </c>
      <c r="O47" s="210">
        <f t="shared" ref="O47:Z47" si="44">10%/12</f>
        <v>8.3333333333333332E-3</v>
      </c>
      <c r="P47" s="210">
        <f t="shared" si="44"/>
        <v>8.3333333333333332E-3</v>
      </c>
      <c r="Q47" s="210">
        <f t="shared" si="44"/>
        <v>8.3333333333333332E-3</v>
      </c>
      <c r="R47" s="210">
        <f t="shared" si="44"/>
        <v>8.3333333333333332E-3</v>
      </c>
      <c r="S47" s="210">
        <f t="shared" si="44"/>
        <v>8.3333333333333332E-3</v>
      </c>
      <c r="T47" s="210">
        <f t="shared" si="44"/>
        <v>8.3333333333333332E-3</v>
      </c>
      <c r="U47" s="210">
        <f t="shared" si="44"/>
        <v>8.3333333333333332E-3</v>
      </c>
      <c r="V47" s="210">
        <f t="shared" si="44"/>
        <v>8.3333333333333332E-3</v>
      </c>
      <c r="W47" s="210">
        <f t="shared" si="44"/>
        <v>8.3333333333333332E-3</v>
      </c>
      <c r="X47" s="210">
        <f t="shared" si="44"/>
        <v>8.3333333333333332E-3</v>
      </c>
      <c r="Y47" s="210">
        <f t="shared" si="44"/>
        <v>8.3333333333333332E-3</v>
      </c>
      <c r="Z47" s="210">
        <f t="shared" si="44"/>
        <v>8.3333333333333332E-3</v>
      </c>
      <c r="AA47" s="86"/>
      <c r="AB47" s="223">
        <f t="shared" ref="AB47:AB59" si="45">10%/12</f>
        <v>8.3333333333333332E-3</v>
      </c>
    </row>
    <row r="48" spans="1:28" customFormat="1" x14ac:dyDescent="0.2">
      <c r="A48" s="23">
        <v>88</v>
      </c>
      <c r="B48" s="24" t="s">
        <v>4</v>
      </c>
      <c r="C48" s="25">
        <v>6704</v>
      </c>
      <c r="D48" s="26">
        <v>35746</v>
      </c>
      <c r="E48" s="84">
        <v>210</v>
      </c>
      <c r="F48" s="195">
        <v>126</v>
      </c>
      <c r="G48" s="182">
        <f t="shared" ref="G48:G59" si="46">F48*90%</f>
        <v>113.4</v>
      </c>
      <c r="H48" s="187">
        <f t="shared" ref="H48:H58" si="47">G48*10%</f>
        <v>11.340000000000002</v>
      </c>
      <c r="I48" s="187">
        <f t="shared" ref="I48:I58" si="48">G48*10%</f>
        <v>11.340000000000002</v>
      </c>
      <c r="J48" s="187">
        <f t="shared" ref="J48:J58" si="49">G48*10%</f>
        <v>11.340000000000002</v>
      </c>
      <c r="K48" s="187">
        <f t="shared" ref="K48:K59" si="50">G48*10%</f>
        <v>11.340000000000002</v>
      </c>
      <c r="L48" s="187">
        <f>G48*10%</f>
        <v>11.340000000000002</v>
      </c>
      <c r="M48" s="187">
        <f>G48*10%</f>
        <v>11.340000000000002</v>
      </c>
      <c r="N48" s="187">
        <f>G48*10%</f>
        <v>11.340000000000002</v>
      </c>
      <c r="O48" s="227">
        <f>G48*AB48</f>
        <v>0.94500000000000006</v>
      </c>
      <c r="P48" s="227">
        <f>G48*AB48</f>
        <v>0.94500000000000006</v>
      </c>
      <c r="Q48" s="271">
        <f>G48*AB48</f>
        <v>0.94500000000000006</v>
      </c>
      <c r="R48" s="227">
        <f>G48*AB48</f>
        <v>0.94500000000000006</v>
      </c>
      <c r="S48" s="227">
        <f>G48*AB48</f>
        <v>0.94500000000000006</v>
      </c>
      <c r="T48" s="227">
        <f>G48*AB48</f>
        <v>0.94500000000000006</v>
      </c>
      <c r="U48" s="227">
        <f>G48*AB48</f>
        <v>0.94500000000000006</v>
      </c>
      <c r="V48" s="227">
        <f>G48*AB48</f>
        <v>0.94500000000000006</v>
      </c>
      <c r="W48" s="227"/>
      <c r="X48" s="227"/>
      <c r="Y48" s="227"/>
      <c r="Z48" s="227"/>
      <c r="AA48" s="86">
        <f>SUM(O48:Z48)</f>
        <v>7.5600000000000014</v>
      </c>
      <c r="AB48" s="223">
        <f t="shared" si="45"/>
        <v>8.3333333333333332E-3</v>
      </c>
    </row>
    <row r="49" spans="1:28" customFormat="1" x14ac:dyDescent="0.2">
      <c r="A49" s="23">
        <v>135</v>
      </c>
      <c r="B49" s="24" t="s">
        <v>33</v>
      </c>
      <c r="C49" s="25">
        <v>54200</v>
      </c>
      <c r="D49" s="26">
        <v>36027</v>
      </c>
      <c r="E49" s="84">
        <v>84.3</v>
      </c>
      <c r="F49" s="195">
        <v>50.58</v>
      </c>
      <c r="G49" s="182">
        <f t="shared" si="46"/>
        <v>45.521999999999998</v>
      </c>
      <c r="H49" s="187">
        <f t="shared" si="47"/>
        <v>4.5522</v>
      </c>
      <c r="I49" s="187">
        <f t="shared" si="48"/>
        <v>4.5522</v>
      </c>
      <c r="J49" s="187">
        <f t="shared" si="49"/>
        <v>4.5522</v>
      </c>
      <c r="K49" s="187">
        <f t="shared" si="50"/>
        <v>4.5522</v>
      </c>
      <c r="L49" s="187">
        <f t="shared" ref="L49:L59" si="51">G49*10%</f>
        <v>4.5522</v>
      </c>
      <c r="M49" s="187">
        <f t="shared" ref="M49:M59" si="52">G49*10%</f>
        <v>4.5522</v>
      </c>
      <c r="N49" s="187">
        <f t="shared" ref="N49:N59" si="53">G49*10%</f>
        <v>4.5522</v>
      </c>
      <c r="O49" s="227">
        <f t="shared" ref="O49:O59" si="54">G49*AB49</f>
        <v>0.37934999999999997</v>
      </c>
      <c r="P49" s="227">
        <f t="shared" ref="P49:P59" si="55">G49*AB49</f>
        <v>0.37934999999999997</v>
      </c>
      <c r="Q49" s="227">
        <f t="shared" ref="Q49:Q59" si="56">G49*AB49</f>
        <v>0.37934999999999997</v>
      </c>
      <c r="R49" s="227">
        <f t="shared" ref="R49:R59" si="57">G49*AB49</f>
        <v>0.37934999999999997</v>
      </c>
      <c r="S49" s="227">
        <f t="shared" ref="S49:S59" si="58">G49*AB49</f>
        <v>0.37934999999999997</v>
      </c>
      <c r="T49" s="227">
        <f t="shared" ref="T49:T59" si="59">G49*AB49</f>
        <v>0.37934999999999997</v>
      </c>
      <c r="U49" s="227">
        <f t="shared" ref="U49:U59" si="60">G49*AB49</f>
        <v>0.37934999999999997</v>
      </c>
      <c r="V49" s="227">
        <f t="shared" ref="V49:V59" si="61">G49*AB49</f>
        <v>0.37934999999999997</v>
      </c>
      <c r="W49" s="227"/>
      <c r="X49" s="227"/>
      <c r="Y49" s="227"/>
      <c r="Z49" s="227"/>
      <c r="AA49" s="86">
        <f t="shared" ref="AA49:AA59" si="62">SUM(O49:Z49)</f>
        <v>3.0348000000000002</v>
      </c>
      <c r="AB49" s="223">
        <f t="shared" si="45"/>
        <v>8.3333333333333332E-3</v>
      </c>
    </row>
    <row r="50" spans="1:28" customFormat="1" x14ac:dyDescent="0.2">
      <c r="A50" s="23">
        <v>242</v>
      </c>
      <c r="B50" s="24" t="s">
        <v>77</v>
      </c>
      <c r="C50" s="25">
        <v>873</v>
      </c>
      <c r="D50" s="26">
        <v>39682</v>
      </c>
      <c r="E50" s="84">
        <v>2299.9</v>
      </c>
      <c r="F50" s="195">
        <v>1379.94</v>
      </c>
      <c r="G50" s="182">
        <f t="shared" si="46"/>
        <v>1241.9460000000001</v>
      </c>
      <c r="H50" s="187">
        <f t="shared" si="47"/>
        <v>124.19460000000002</v>
      </c>
      <c r="I50" s="187">
        <f t="shared" si="48"/>
        <v>124.19460000000002</v>
      </c>
      <c r="J50" s="187">
        <f t="shared" si="49"/>
        <v>124.19460000000002</v>
      </c>
      <c r="K50" s="187">
        <f t="shared" si="50"/>
        <v>124.19460000000002</v>
      </c>
      <c r="L50" s="187">
        <f t="shared" si="51"/>
        <v>124.19460000000002</v>
      </c>
      <c r="M50" s="187">
        <f t="shared" si="52"/>
        <v>124.19460000000002</v>
      </c>
      <c r="N50" s="187">
        <f t="shared" si="53"/>
        <v>124.19460000000002</v>
      </c>
      <c r="O50" s="227">
        <f t="shared" si="54"/>
        <v>10.349550000000001</v>
      </c>
      <c r="P50" s="227">
        <f t="shared" si="55"/>
        <v>10.349550000000001</v>
      </c>
      <c r="Q50" s="227">
        <f t="shared" si="56"/>
        <v>10.349550000000001</v>
      </c>
      <c r="R50" s="227">
        <f t="shared" si="57"/>
        <v>10.349550000000001</v>
      </c>
      <c r="S50" s="227">
        <f t="shared" si="58"/>
        <v>10.349550000000001</v>
      </c>
      <c r="T50" s="227">
        <f t="shared" si="59"/>
        <v>10.349550000000001</v>
      </c>
      <c r="U50" s="227">
        <f t="shared" si="60"/>
        <v>10.349550000000001</v>
      </c>
      <c r="V50" s="227">
        <f t="shared" si="61"/>
        <v>10.349550000000001</v>
      </c>
      <c r="W50" s="227"/>
      <c r="X50" s="227"/>
      <c r="Y50" s="227"/>
      <c r="Z50" s="227"/>
      <c r="AA50" s="86">
        <f t="shared" si="62"/>
        <v>82.796400000000006</v>
      </c>
      <c r="AB50" s="223">
        <f t="shared" si="45"/>
        <v>8.3333333333333332E-3</v>
      </c>
    </row>
    <row r="51" spans="1:28" customFormat="1" x14ac:dyDescent="0.2">
      <c r="A51" s="23">
        <v>243</v>
      </c>
      <c r="B51" s="24" t="s">
        <v>78</v>
      </c>
      <c r="C51" s="25">
        <v>873</v>
      </c>
      <c r="D51" s="26">
        <v>39682</v>
      </c>
      <c r="E51" s="84">
        <v>3200</v>
      </c>
      <c r="F51" s="195">
        <v>1920</v>
      </c>
      <c r="G51" s="182">
        <f t="shared" si="46"/>
        <v>1728</v>
      </c>
      <c r="H51" s="187">
        <f t="shared" si="47"/>
        <v>172.8</v>
      </c>
      <c r="I51" s="187">
        <f t="shared" si="48"/>
        <v>172.8</v>
      </c>
      <c r="J51" s="187">
        <f t="shared" si="49"/>
        <v>172.8</v>
      </c>
      <c r="K51" s="187">
        <f t="shared" si="50"/>
        <v>172.8</v>
      </c>
      <c r="L51" s="187">
        <f t="shared" si="51"/>
        <v>172.8</v>
      </c>
      <c r="M51" s="187">
        <f t="shared" si="52"/>
        <v>172.8</v>
      </c>
      <c r="N51" s="187">
        <f t="shared" si="53"/>
        <v>172.8</v>
      </c>
      <c r="O51" s="227">
        <f t="shared" si="54"/>
        <v>14.4</v>
      </c>
      <c r="P51" s="227">
        <f t="shared" si="55"/>
        <v>14.4</v>
      </c>
      <c r="Q51" s="227">
        <f t="shared" si="56"/>
        <v>14.4</v>
      </c>
      <c r="R51" s="227">
        <f t="shared" si="57"/>
        <v>14.4</v>
      </c>
      <c r="S51" s="227">
        <f t="shared" si="58"/>
        <v>14.4</v>
      </c>
      <c r="T51" s="227">
        <f t="shared" si="59"/>
        <v>14.4</v>
      </c>
      <c r="U51" s="227">
        <f t="shared" si="60"/>
        <v>14.4</v>
      </c>
      <c r="V51" s="227">
        <f t="shared" si="61"/>
        <v>14.4</v>
      </c>
      <c r="W51" s="227"/>
      <c r="X51" s="227"/>
      <c r="Y51" s="227"/>
      <c r="Z51" s="227"/>
      <c r="AA51" s="86">
        <f t="shared" si="62"/>
        <v>115.20000000000002</v>
      </c>
      <c r="AB51" s="223">
        <f t="shared" si="45"/>
        <v>8.3333333333333332E-3</v>
      </c>
    </row>
    <row r="52" spans="1:28" customFormat="1" x14ac:dyDescent="0.2">
      <c r="A52" s="23">
        <v>244</v>
      </c>
      <c r="B52" s="24" t="s">
        <v>78</v>
      </c>
      <c r="C52" s="25">
        <v>873</v>
      </c>
      <c r="D52" s="26">
        <v>39682</v>
      </c>
      <c r="E52" s="84">
        <v>3200</v>
      </c>
      <c r="F52" s="195">
        <v>1920</v>
      </c>
      <c r="G52" s="182">
        <f t="shared" si="46"/>
        <v>1728</v>
      </c>
      <c r="H52" s="187">
        <f t="shared" si="47"/>
        <v>172.8</v>
      </c>
      <c r="I52" s="187">
        <f t="shared" si="48"/>
        <v>172.8</v>
      </c>
      <c r="J52" s="187">
        <f t="shared" si="49"/>
        <v>172.8</v>
      </c>
      <c r="K52" s="187">
        <f t="shared" si="50"/>
        <v>172.8</v>
      </c>
      <c r="L52" s="187">
        <f t="shared" si="51"/>
        <v>172.8</v>
      </c>
      <c r="M52" s="187">
        <f t="shared" si="52"/>
        <v>172.8</v>
      </c>
      <c r="N52" s="187">
        <f t="shared" si="53"/>
        <v>172.8</v>
      </c>
      <c r="O52" s="227">
        <f t="shared" si="54"/>
        <v>14.4</v>
      </c>
      <c r="P52" s="227">
        <f t="shared" si="55"/>
        <v>14.4</v>
      </c>
      <c r="Q52" s="227">
        <f t="shared" si="56"/>
        <v>14.4</v>
      </c>
      <c r="R52" s="227">
        <f t="shared" si="57"/>
        <v>14.4</v>
      </c>
      <c r="S52" s="227">
        <f t="shared" si="58"/>
        <v>14.4</v>
      </c>
      <c r="T52" s="227">
        <f t="shared" si="59"/>
        <v>14.4</v>
      </c>
      <c r="U52" s="227">
        <f t="shared" si="60"/>
        <v>14.4</v>
      </c>
      <c r="V52" s="227">
        <f t="shared" si="61"/>
        <v>14.4</v>
      </c>
      <c r="W52" s="227"/>
      <c r="X52" s="227"/>
      <c r="Y52" s="227"/>
      <c r="Z52" s="227"/>
      <c r="AA52" s="86">
        <f t="shared" si="62"/>
        <v>115.20000000000002</v>
      </c>
      <c r="AB52" s="223">
        <f t="shared" si="45"/>
        <v>8.3333333333333332E-3</v>
      </c>
    </row>
    <row r="53" spans="1:28" customFormat="1" x14ac:dyDescent="0.2">
      <c r="A53" s="23">
        <v>316</v>
      </c>
      <c r="B53" s="24" t="s">
        <v>110</v>
      </c>
      <c r="C53" s="25">
        <v>1903</v>
      </c>
      <c r="D53" s="26">
        <v>40317</v>
      </c>
      <c r="E53" s="84">
        <v>914</v>
      </c>
      <c r="F53" s="195">
        <v>548.4</v>
      </c>
      <c r="G53" s="182">
        <f t="shared" si="46"/>
        <v>493.56</v>
      </c>
      <c r="H53" s="187">
        <f t="shared" si="47"/>
        <v>49.356000000000002</v>
      </c>
      <c r="I53" s="187">
        <f t="shared" si="48"/>
        <v>49.356000000000002</v>
      </c>
      <c r="J53" s="187">
        <f t="shared" si="49"/>
        <v>49.356000000000002</v>
      </c>
      <c r="K53" s="187">
        <f t="shared" si="50"/>
        <v>49.356000000000002</v>
      </c>
      <c r="L53" s="187">
        <f t="shared" si="51"/>
        <v>49.356000000000002</v>
      </c>
      <c r="M53" s="187">
        <f t="shared" si="52"/>
        <v>49.356000000000002</v>
      </c>
      <c r="N53" s="187">
        <f t="shared" si="53"/>
        <v>49.356000000000002</v>
      </c>
      <c r="O53" s="227">
        <f t="shared" si="54"/>
        <v>4.1129999999999995</v>
      </c>
      <c r="P53" s="227">
        <f t="shared" si="55"/>
        <v>4.1129999999999995</v>
      </c>
      <c r="Q53" s="227">
        <f t="shared" si="56"/>
        <v>4.1129999999999995</v>
      </c>
      <c r="R53" s="227">
        <f t="shared" si="57"/>
        <v>4.1129999999999995</v>
      </c>
      <c r="S53" s="227">
        <f t="shared" si="58"/>
        <v>4.1129999999999995</v>
      </c>
      <c r="T53" s="227">
        <f t="shared" si="59"/>
        <v>4.1129999999999995</v>
      </c>
      <c r="U53" s="227">
        <f t="shared" si="60"/>
        <v>4.1129999999999995</v>
      </c>
      <c r="V53" s="227">
        <f t="shared" si="61"/>
        <v>4.1129999999999995</v>
      </c>
      <c r="W53" s="227"/>
      <c r="X53" s="227"/>
      <c r="Y53" s="227"/>
      <c r="Z53" s="227"/>
      <c r="AA53" s="86">
        <f t="shared" si="62"/>
        <v>32.903999999999996</v>
      </c>
      <c r="AB53" s="223">
        <f t="shared" si="45"/>
        <v>8.3333333333333332E-3</v>
      </c>
    </row>
    <row r="54" spans="1:28" customFormat="1" x14ac:dyDescent="0.2">
      <c r="A54" s="23">
        <v>317</v>
      </c>
      <c r="B54" s="24" t="s">
        <v>110</v>
      </c>
      <c r="C54" s="25">
        <v>1903</v>
      </c>
      <c r="D54" s="26">
        <v>40317</v>
      </c>
      <c r="E54" s="84">
        <v>914</v>
      </c>
      <c r="F54" s="195">
        <v>548.4</v>
      </c>
      <c r="G54" s="182">
        <f t="shared" si="46"/>
        <v>493.56</v>
      </c>
      <c r="H54" s="187">
        <f t="shared" si="47"/>
        <v>49.356000000000002</v>
      </c>
      <c r="I54" s="187">
        <f t="shared" si="48"/>
        <v>49.356000000000002</v>
      </c>
      <c r="J54" s="187">
        <f t="shared" si="49"/>
        <v>49.356000000000002</v>
      </c>
      <c r="K54" s="187">
        <f t="shared" si="50"/>
        <v>49.356000000000002</v>
      </c>
      <c r="L54" s="187">
        <f t="shared" si="51"/>
        <v>49.356000000000002</v>
      </c>
      <c r="M54" s="187">
        <f t="shared" si="52"/>
        <v>49.356000000000002</v>
      </c>
      <c r="N54" s="187">
        <f t="shared" si="53"/>
        <v>49.356000000000002</v>
      </c>
      <c r="O54" s="227">
        <f t="shared" si="54"/>
        <v>4.1129999999999995</v>
      </c>
      <c r="P54" s="227">
        <f t="shared" si="55"/>
        <v>4.1129999999999995</v>
      </c>
      <c r="Q54" s="227">
        <f t="shared" si="56"/>
        <v>4.1129999999999995</v>
      </c>
      <c r="R54" s="227">
        <f t="shared" si="57"/>
        <v>4.1129999999999995</v>
      </c>
      <c r="S54" s="227">
        <f t="shared" si="58"/>
        <v>4.1129999999999995</v>
      </c>
      <c r="T54" s="227">
        <f t="shared" si="59"/>
        <v>4.1129999999999995</v>
      </c>
      <c r="U54" s="227">
        <f t="shared" si="60"/>
        <v>4.1129999999999995</v>
      </c>
      <c r="V54" s="227">
        <f t="shared" si="61"/>
        <v>4.1129999999999995</v>
      </c>
      <c r="W54" s="227"/>
      <c r="X54" s="227"/>
      <c r="Y54" s="227"/>
      <c r="Z54" s="227"/>
      <c r="AA54" s="86">
        <f t="shared" si="62"/>
        <v>32.903999999999996</v>
      </c>
      <c r="AB54" s="223">
        <f t="shared" si="45"/>
        <v>8.3333333333333332E-3</v>
      </c>
    </row>
    <row r="55" spans="1:28" customFormat="1" x14ac:dyDescent="0.2">
      <c r="A55" s="23">
        <v>340</v>
      </c>
      <c r="B55" s="24" t="s">
        <v>123</v>
      </c>
      <c r="C55" s="25">
        <v>0</v>
      </c>
      <c r="D55" s="191" t="s">
        <v>193</v>
      </c>
      <c r="E55" s="84">
        <v>1500</v>
      </c>
      <c r="F55" s="195">
        <v>900</v>
      </c>
      <c r="G55" s="182">
        <f t="shared" si="46"/>
        <v>810</v>
      </c>
      <c r="H55" s="187">
        <f t="shared" si="47"/>
        <v>81</v>
      </c>
      <c r="I55" s="187">
        <f>G55*10%</f>
        <v>81</v>
      </c>
      <c r="J55" s="187">
        <f t="shared" si="49"/>
        <v>81</v>
      </c>
      <c r="K55" s="187">
        <f t="shared" si="50"/>
        <v>81</v>
      </c>
      <c r="L55" s="187">
        <f t="shared" si="51"/>
        <v>81</v>
      </c>
      <c r="M55" s="187">
        <f t="shared" si="52"/>
        <v>81</v>
      </c>
      <c r="N55" s="187">
        <f t="shared" si="53"/>
        <v>81</v>
      </c>
      <c r="O55" s="227">
        <f t="shared" si="54"/>
        <v>6.75</v>
      </c>
      <c r="P55" s="227">
        <f t="shared" si="55"/>
        <v>6.75</v>
      </c>
      <c r="Q55" s="227">
        <f t="shared" si="56"/>
        <v>6.75</v>
      </c>
      <c r="R55" s="227">
        <f t="shared" si="57"/>
        <v>6.75</v>
      </c>
      <c r="S55" s="227">
        <f t="shared" si="58"/>
        <v>6.75</v>
      </c>
      <c r="T55" s="227">
        <f t="shared" si="59"/>
        <v>6.75</v>
      </c>
      <c r="U55" s="227">
        <f t="shared" si="60"/>
        <v>6.75</v>
      </c>
      <c r="V55" s="227">
        <f t="shared" si="61"/>
        <v>6.75</v>
      </c>
      <c r="W55" s="227"/>
      <c r="X55" s="227"/>
      <c r="Y55" s="227"/>
      <c r="Z55" s="227"/>
      <c r="AA55" s="86">
        <f t="shared" si="62"/>
        <v>54</v>
      </c>
      <c r="AB55" s="223">
        <f t="shared" si="45"/>
        <v>8.3333333333333332E-3</v>
      </c>
    </row>
    <row r="56" spans="1:28" customFormat="1" x14ac:dyDescent="0.2">
      <c r="A56" s="23">
        <v>341</v>
      </c>
      <c r="B56" s="24" t="s">
        <v>124</v>
      </c>
      <c r="C56" s="25">
        <v>0</v>
      </c>
      <c r="D56" s="191" t="s">
        <v>193</v>
      </c>
      <c r="E56" s="84">
        <v>1500</v>
      </c>
      <c r="F56" s="195">
        <v>900</v>
      </c>
      <c r="G56" s="182">
        <f t="shared" si="46"/>
        <v>810</v>
      </c>
      <c r="H56" s="187">
        <f>G56*10%</f>
        <v>81</v>
      </c>
      <c r="I56" s="187">
        <f t="shared" si="48"/>
        <v>81</v>
      </c>
      <c r="J56" s="187">
        <f t="shared" si="49"/>
        <v>81</v>
      </c>
      <c r="K56" s="187">
        <f t="shared" si="50"/>
        <v>81</v>
      </c>
      <c r="L56" s="187">
        <f t="shared" si="51"/>
        <v>81</v>
      </c>
      <c r="M56" s="187">
        <f t="shared" si="52"/>
        <v>81</v>
      </c>
      <c r="N56" s="187">
        <f t="shared" si="53"/>
        <v>81</v>
      </c>
      <c r="O56" s="227">
        <f t="shared" si="54"/>
        <v>6.75</v>
      </c>
      <c r="P56" s="227">
        <f t="shared" si="55"/>
        <v>6.75</v>
      </c>
      <c r="Q56" s="227">
        <f t="shared" si="56"/>
        <v>6.75</v>
      </c>
      <c r="R56" s="227">
        <f t="shared" si="57"/>
        <v>6.75</v>
      </c>
      <c r="S56" s="227">
        <f t="shared" si="58"/>
        <v>6.75</v>
      </c>
      <c r="T56" s="227">
        <f t="shared" si="59"/>
        <v>6.75</v>
      </c>
      <c r="U56" s="227">
        <f t="shared" si="60"/>
        <v>6.75</v>
      </c>
      <c r="V56" s="227">
        <f t="shared" si="61"/>
        <v>6.75</v>
      </c>
      <c r="W56" s="227"/>
      <c r="X56" s="227"/>
      <c r="Y56" s="227"/>
      <c r="Z56" s="227"/>
      <c r="AA56" s="86">
        <f t="shared" si="62"/>
        <v>54</v>
      </c>
      <c r="AB56" s="223">
        <f t="shared" si="45"/>
        <v>8.3333333333333332E-3</v>
      </c>
    </row>
    <row r="57" spans="1:28" customFormat="1" x14ac:dyDescent="0.2">
      <c r="A57" s="23">
        <v>342</v>
      </c>
      <c r="B57" s="24" t="s">
        <v>125</v>
      </c>
      <c r="C57" s="25">
        <v>0</v>
      </c>
      <c r="D57" s="191" t="s">
        <v>193</v>
      </c>
      <c r="E57" s="84">
        <v>1500</v>
      </c>
      <c r="F57" s="195">
        <v>900</v>
      </c>
      <c r="G57" s="182">
        <f t="shared" si="46"/>
        <v>810</v>
      </c>
      <c r="H57" s="187">
        <f t="shared" si="47"/>
        <v>81</v>
      </c>
      <c r="I57" s="187">
        <f t="shared" si="48"/>
        <v>81</v>
      </c>
      <c r="J57" s="187">
        <f t="shared" si="49"/>
        <v>81</v>
      </c>
      <c r="K57" s="187">
        <f t="shared" si="50"/>
        <v>81</v>
      </c>
      <c r="L57" s="187">
        <f t="shared" si="51"/>
        <v>81</v>
      </c>
      <c r="M57" s="187">
        <f t="shared" si="52"/>
        <v>81</v>
      </c>
      <c r="N57" s="187">
        <f t="shared" si="53"/>
        <v>81</v>
      </c>
      <c r="O57" s="227">
        <f t="shared" si="54"/>
        <v>6.75</v>
      </c>
      <c r="P57" s="227">
        <f t="shared" si="55"/>
        <v>6.75</v>
      </c>
      <c r="Q57" s="227">
        <f t="shared" si="56"/>
        <v>6.75</v>
      </c>
      <c r="R57" s="227">
        <f t="shared" si="57"/>
        <v>6.75</v>
      </c>
      <c r="S57" s="227">
        <f t="shared" si="58"/>
        <v>6.75</v>
      </c>
      <c r="T57" s="227">
        <f t="shared" si="59"/>
        <v>6.75</v>
      </c>
      <c r="U57" s="227">
        <f t="shared" si="60"/>
        <v>6.75</v>
      </c>
      <c r="V57" s="227">
        <f t="shared" si="61"/>
        <v>6.75</v>
      </c>
      <c r="W57" s="227"/>
      <c r="X57" s="227"/>
      <c r="Y57" s="227"/>
      <c r="Z57" s="227"/>
      <c r="AA57" s="86">
        <f t="shared" si="62"/>
        <v>54</v>
      </c>
      <c r="AB57" s="223">
        <f t="shared" si="45"/>
        <v>8.3333333333333332E-3</v>
      </c>
    </row>
    <row r="58" spans="1:28" customFormat="1" x14ac:dyDescent="0.2">
      <c r="A58" s="23">
        <v>343</v>
      </c>
      <c r="B58" s="24" t="s">
        <v>126</v>
      </c>
      <c r="C58" s="25">
        <v>0</v>
      </c>
      <c r="D58" s="191" t="s">
        <v>193</v>
      </c>
      <c r="E58" s="84">
        <v>1500</v>
      </c>
      <c r="F58" s="195">
        <v>900</v>
      </c>
      <c r="G58" s="182">
        <f t="shared" si="46"/>
        <v>810</v>
      </c>
      <c r="H58" s="187">
        <f t="shared" si="47"/>
        <v>81</v>
      </c>
      <c r="I58" s="187">
        <f t="shared" si="48"/>
        <v>81</v>
      </c>
      <c r="J58" s="187">
        <f t="shared" si="49"/>
        <v>81</v>
      </c>
      <c r="K58" s="187">
        <f t="shared" si="50"/>
        <v>81</v>
      </c>
      <c r="L58" s="187">
        <f t="shared" si="51"/>
        <v>81</v>
      </c>
      <c r="M58" s="187">
        <f t="shared" si="52"/>
        <v>81</v>
      </c>
      <c r="N58" s="187">
        <f t="shared" si="53"/>
        <v>81</v>
      </c>
      <c r="O58" s="227">
        <f t="shared" si="54"/>
        <v>6.75</v>
      </c>
      <c r="P58" s="227">
        <f t="shared" si="55"/>
        <v>6.75</v>
      </c>
      <c r="Q58" s="227">
        <f t="shared" si="56"/>
        <v>6.75</v>
      </c>
      <c r="R58" s="227">
        <f t="shared" si="57"/>
        <v>6.75</v>
      </c>
      <c r="S58" s="227">
        <f t="shared" si="58"/>
        <v>6.75</v>
      </c>
      <c r="T58" s="227">
        <f t="shared" si="59"/>
        <v>6.75</v>
      </c>
      <c r="U58" s="227">
        <f t="shared" si="60"/>
        <v>6.75</v>
      </c>
      <c r="V58" s="227">
        <f t="shared" si="61"/>
        <v>6.75</v>
      </c>
      <c r="W58" s="227"/>
      <c r="X58" s="227"/>
      <c r="Y58" s="227"/>
      <c r="Z58" s="227"/>
      <c r="AA58" s="86">
        <f t="shared" si="62"/>
        <v>54</v>
      </c>
      <c r="AB58" s="223">
        <f t="shared" si="45"/>
        <v>8.3333333333333332E-3</v>
      </c>
    </row>
    <row r="59" spans="1:28" customFormat="1" ht="13.5" thickBot="1" x14ac:dyDescent="0.25">
      <c r="A59" s="8">
        <v>375</v>
      </c>
      <c r="B59" s="9" t="s">
        <v>172</v>
      </c>
      <c r="C59" s="7">
        <v>93358</v>
      </c>
      <c r="D59" s="10">
        <v>42703</v>
      </c>
      <c r="E59" s="44"/>
      <c r="F59" s="202">
        <v>1689</v>
      </c>
      <c r="G59" s="182">
        <f t="shared" si="46"/>
        <v>1520.1000000000001</v>
      </c>
      <c r="H59" s="187">
        <v>0</v>
      </c>
      <c r="I59" s="187">
        <f>G59*(10%/12*1)</f>
        <v>12.6675</v>
      </c>
      <c r="J59" s="187">
        <f>G59*10%</f>
        <v>152.01000000000002</v>
      </c>
      <c r="K59" s="187">
        <f t="shared" si="50"/>
        <v>152.01000000000002</v>
      </c>
      <c r="L59" s="187">
        <f t="shared" si="51"/>
        <v>152.01000000000002</v>
      </c>
      <c r="M59" s="187">
        <f t="shared" si="52"/>
        <v>152.01000000000002</v>
      </c>
      <c r="N59" s="187">
        <f t="shared" si="53"/>
        <v>152.01000000000002</v>
      </c>
      <c r="O59" s="227">
        <f t="shared" si="54"/>
        <v>12.6675</v>
      </c>
      <c r="P59" s="227">
        <f t="shared" si="55"/>
        <v>12.6675</v>
      </c>
      <c r="Q59" s="227">
        <f t="shared" si="56"/>
        <v>12.6675</v>
      </c>
      <c r="R59" s="227">
        <f t="shared" si="57"/>
        <v>12.6675</v>
      </c>
      <c r="S59" s="227">
        <f t="shared" si="58"/>
        <v>12.6675</v>
      </c>
      <c r="T59" s="227">
        <f t="shared" si="59"/>
        <v>12.6675</v>
      </c>
      <c r="U59" s="227">
        <f t="shared" si="60"/>
        <v>12.6675</v>
      </c>
      <c r="V59" s="227">
        <f t="shared" si="61"/>
        <v>12.6675</v>
      </c>
      <c r="W59" s="227"/>
      <c r="X59" s="227"/>
      <c r="Y59" s="227"/>
      <c r="Z59" s="227"/>
      <c r="AA59" s="86">
        <f t="shared" si="62"/>
        <v>101.34000000000002</v>
      </c>
      <c r="AB59" s="223">
        <f t="shared" si="45"/>
        <v>8.3333333333333332E-3</v>
      </c>
    </row>
    <row r="60" spans="1:28" customFormat="1" ht="13.5" thickBot="1" x14ac:dyDescent="0.25">
      <c r="A60" s="105"/>
      <c r="B60" s="106"/>
      <c r="C60" s="106"/>
      <c r="D60" s="122"/>
      <c r="E60" s="123" t="s">
        <v>166</v>
      </c>
      <c r="F60" s="264">
        <f t="shared" ref="F60:Z60" si="63">SUM(F48:F59)</f>
        <v>11782.32</v>
      </c>
      <c r="G60" s="203">
        <f t="shared" si="63"/>
        <v>10604.088000000002</v>
      </c>
      <c r="H60" s="118">
        <f t="shared" si="63"/>
        <v>908.39880000000005</v>
      </c>
      <c r="I60" s="118">
        <f t="shared" si="63"/>
        <v>921.06630000000007</v>
      </c>
      <c r="J60" s="118">
        <f t="shared" si="63"/>
        <v>1060.4088000000002</v>
      </c>
      <c r="K60" s="118">
        <f t="shared" si="63"/>
        <v>1060.4088000000002</v>
      </c>
      <c r="L60" s="118">
        <f t="shared" si="63"/>
        <v>1060.4088000000002</v>
      </c>
      <c r="M60" s="118">
        <f t="shared" si="63"/>
        <v>1060.4088000000002</v>
      </c>
      <c r="N60" s="118">
        <f t="shared" si="63"/>
        <v>1060.4088000000002</v>
      </c>
      <c r="O60" s="118">
        <f t="shared" si="63"/>
        <v>88.367400000000004</v>
      </c>
      <c r="P60" s="118">
        <f t="shared" si="63"/>
        <v>88.367400000000004</v>
      </c>
      <c r="Q60" s="118">
        <f t="shared" si="63"/>
        <v>88.367400000000004</v>
      </c>
      <c r="R60" s="118">
        <f t="shared" si="63"/>
        <v>88.367400000000004</v>
      </c>
      <c r="S60" s="118">
        <f t="shared" si="63"/>
        <v>88.367400000000004</v>
      </c>
      <c r="T60" s="118">
        <f t="shared" si="63"/>
        <v>88.367400000000004</v>
      </c>
      <c r="U60" s="118">
        <f t="shared" si="63"/>
        <v>88.367400000000004</v>
      </c>
      <c r="V60" s="118">
        <f t="shared" si="63"/>
        <v>88.367400000000004</v>
      </c>
      <c r="W60" s="118">
        <f t="shared" si="63"/>
        <v>0</v>
      </c>
      <c r="X60" s="118">
        <f t="shared" si="63"/>
        <v>0</v>
      </c>
      <c r="Y60" s="118">
        <f t="shared" si="63"/>
        <v>0</v>
      </c>
      <c r="Z60" s="118">
        <f t="shared" si="63"/>
        <v>0</v>
      </c>
      <c r="AA60" s="86">
        <f>SUM(O60:Z60)</f>
        <v>706.93919999999991</v>
      </c>
      <c r="AB60" s="222"/>
    </row>
    <row r="61" spans="1:28" customFormat="1" x14ac:dyDescent="0.2">
      <c r="F61" s="208"/>
      <c r="G61" s="143"/>
      <c r="H61" s="187"/>
      <c r="AB61" s="222"/>
    </row>
    <row r="62" spans="1:28" customFormat="1" x14ac:dyDescent="0.2">
      <c r="A62" s="290" t="s">
        <v>163</v>
      </c>
      <c r="B62" s="291"/>
      <c r="C62" s="291"/>
      <c r="D62" s="291"/>
      <c r="E62" s="104">
        <v>110133.82</v>
      </c>
      <c r="F62" s="195"/>
      <c r="G62" s="184">
        <v>0.9</v>
      </c>
      <c r="H62" s="183">
        <v>0.1</v>
      </c>
      <c r="I62" s="183">
        <v>0.1</v>
      </c>
      <c r="J62" s="183">
        <v>0.1</v>
      </c>
      <c r="K62" s="183">
        <v>0.1</v>
      </c>
      <c r="L62" s="183">
        <v>0.1</v>
      </c>
      <c r="M62" s="183">
        <v>0.1</v>
      </c>
      <c r="N62" s="183">
        <v>0.1</v>
      </c>
      <c r="O62" s="210">
        <f t="shared" ref="O62:Z62" si="64">10%/12</f>
        <v>8.3333333333333332E-3</v>
      </c>
      <c r="P62" s="210">
        <f t="shared" si="64"/>
        <v>8.3333333333333332E-3</v>
      </c>
      <c r="Q62" s="210">
        <f t="shared" si="64"/>
        <v>8.3333333333333332E-3</v>
      </c>
      <c r="R62" s="210">
        <f t="shared" si="64"/>
        <v>8.3333333333333332E-3</v>
      </c>
      <c r="S62" s="210">
        <f t="shared" si="64"/>
        <v>8.3333333333333332E-3</v>
      </c>
      <c r="T62" s="210">
        <f t="shared" si="64"/>
        <v>8.3333333333333332E-3</v>
      </c>
      <c r="U62" s="210">
        <f t="shared" si="64"/>
        <v>8.3333333333333332E-3</v>
      </c>
      <c r="V62" s="210">
        <f t="shared" si="64"/>
        <v>8.3333333333333332E-3</v>
      </c>
      <c r="W62" s="210">
        <f t="shared" si="64"/>
        <v>8.3333333333333332E-3</v>
      </c>
      <c r="X62" s="210">
        <f t="shared" si="64"/>
        <v>8.3333333333333332E-3</v>
      </c>
      <c r="Y62" s="210">
        <f t="shared" si="64"/>
        <v>8.3333333333333332E-3</v>
      </c>
      <c r="Z62" s="210">
        <f t="shared" si="64"/>
        <v>8.3333333333333332E-3</v>
      </c>
      <c r="AB62" s="223">
        <f t="shared" ref="AB62:AB118" si="65">10%/12</f>
        <v>8.3333333333333332E-3</v>
      </c>
    </row>
    <row r="63" spans="1:28" customFormat="1" x14ac:dyDescent="0.2">
      <c r="A63" s="23">
        <v>1</v>
      </c>
      <c r="B63" s="24" t="s">
        <v>42</v>
      </c>
      <c r="C63" s="25">
        <v>0</v>
      </c>
      <c r="D63" s="26">
        <v>33553</v>
      </c>
      <c r="E63" s="84">
        <v>128</v>
      </c>
      <c r="F63" s="195">
        <v>76.8</v>
      </c>
      <c r="G63" s="182">
        <f>F63*90%</f>
        <v>69.12</v>
      </c>
      <c r="H63" s="187">
        <f>G63*10%</f>
        <v>6.9120000000000008</v>
      </c>
      <c r="I63" s="187">
        <f>G63*10%</f>
        <v>6.9120000000000008</v>
      </c>
      <c r="J63" s="187">
        <f>G63*10%</f>
        <v>6.9120000000000008</v>
      </c>
      <c r="K63" s="187">
        <f>G63*10%</f>
        <v>6.9120000000000008</v>
      </c>
      <c r="L63" s="187">
        <f>G63*10%</f>
        <v>6.9120000000000008</v>
      </c>
      <c r="M63" s="187">
        <f>G63*10%</f>
        <v>6.9120000000000008</v>
      </c>
      <c r="N63" s="187">
        <f>G63*10%</f>
        <v>6.9120000000000008</v>
      </c>
      <c r="O63" s="227">
        <f>G63*AB63</f>
        <v>0.57600000000000007</v>
      </c>
      <c r="P63" s="227">
        <f>G63*AB63</f>
        <v>0.57600000000000007</v>
      </c>
      <c r="Q63" s="227">
        <f>G63*AB63</f>
        <v>0.57600000000000007</v>
      </c>
      <c r="R63" s="227">
        <f>G63*AB63</f>
        <v>0.57600000000000007</v>
      </c>
      <c r="S63" s="227">
        <f>G63*AB63</f>
        <v>0.57600000000000007</v>
      </c>
      <c r="T63" s="227">
        <f>G63*AB63</f>
        <v>0.57600000000000007</v>
      </c>
      <c r="U63" s="227">
        <f>G63*AB63</f>
        <v>0.57600000000000007</v>
      </c>
      <c r="V63" s="227">
        <f>G63*AB63</f>
        <v>0.57600000000000007</v>
      </c>
      <c r="W63" s="227"/>
      <c r="X63" s="227"/>
      <c r="Y63" s="227"/>
      <c r="Z63" s="227"/>
      <c r="AA63" s="86">
        <f>SUM(O63:Z63)</f>
        <v>4.6080000000000005</v>
      </c>
      <c r="AB63" s="223">
        <f t="shared" si="65"/>
        <v>8.3333333333333332E-3</v>
      </c>
    </row>
    <row r="64" spans="1:28" customFormat="1" x14ac:dyDescent="0.2">
      <c r="A64" s="23">
        <v>12</v>
      </c>
      <c r="B64" s="24" t="s">
        <v>35</v>
      </c>
      <c r="C64" s="25">
        <v>0</v>
      </c>
      <c r="D64" s="26">
        <v>34335</v>
      </c>
      <c r="E64" s="84">
        <v>75</v>
      </c>
      <c r="F64" s="195">
        <v>45</v>
      </c>
      <c r="G64" s="182">
        <f t="shared" ref="G64:G120" si="66">F64*90%</f>
        <v>40.5</v>
      </c>
      <c r="H64" s="187">
        <f t="shared" ref="H64:H120" si="67">G64*10%</f>
        <v>4.05</v>
      </c>
      <c r="I64" s="187">
        <f t="shared" ref="I64:I120" si="68">G64*10%</f>
        <v>4.05</v>
      </c>
      <c r="J64" s="187">
        <f t="shared" ref="J64:J120" si="69">G64*10%</f>
        <v>4.05</v>
      </c>
      <c r="K64" s="187">
        <f t="shared" ref="K64:K120" si="70">G64*10%</f>
        <v>4.05</v>
      </c>
      <c r="L64" s="187">
        <f t="shared" ref="L64:L127" si="71">G64*10%</f>
        <v>4.05</v>
      </c>
      <c r="M64" s="187">
        <f t="shared" ref="M64:M127" si="72">G64*10%</f>
        <v>4.05</v>
      </c>
      <c r="N64" s="187">
        <f t="shared" ref="N64:N127" si="73">G64*10%</f>
        <v>4.05</v>
      </c>
      <c r="O64" s="227">
        <f t="shared" ref="O64:O127" si="74">G64*AB64</f>
        <v>0.33750000000000002</v>
      </c>
      <c r="P64" s="227">
        <f t="shared" ref="P64:P127" si="75">G64*AB64</f>
        <v>0.33750000000000002</v>
      </c>
      <c r="Q64" s="227">
        <f t="shared" ref="Q64:Q127" si="76">G64*AB64</f>
        <v>0.33750000000000002</v>
      </c>
      <c r="R64" s="227">
        <f t="shared" ref="R64:R127" si="77">G64*AB64</f>
        <v>0.33750000000000002</v>
      </c>
      <c r="S64" s="227">
        <f t="shared" ref="S64:S127" si="78">G64*AB64</f>
        <v>0.33750000000000002</v>
      </c>
      <c r="T64" s="227">
        <f t="shared" ref="T64:T127" si="79">G64*AB64</f>
        <v>0.33750000000000002</v>
      </c>
      <c r="U64" s="227">
        <f t="shared" ref="U64:U127" si="80">G64*AB64</f>
        <v>0.33750000000000002</v>
      </c>
      <c r="V64" s="227">
        <f t="shared" ref="V64:V127" si="81">G64*AB64</f>
        <v>0.33750000000000002</v>
      </c>
      <c r="W64" s="227"/>
      <c r="X64" s="227"/>
      <c r="Y64" s="227"/>
      <c r="Z64" s="227"/>
      <c r="AA64" s="86">
        <f t="shared" ref="AA64:AA127" si="82">SUM(O64:Z64)</f>
        <v>2.6999999999999997</v>
      </c>
      <c r="AB64" s="223">
        <f t="shared" si="65"/>
        <v>8.3333333333333332E-3</v>
      </c>
    </row>
    <row r="65" spans="1:28" customFormat="1" x14ac:dyDescent="0.2">
      <c r="A65" s="23">
        <v>13</v>
      </c>
      <c r="B65" s="24" t="s">
        <v>9</v>
      </c>
      <c r="C65" s="25">
        <v>0</v>
      </c>
      <c r="D65" s="26">
        <v>34335</v>
      </c>
      <c r="E65" s="84">
        <v>125</v>
      </c>
      <c r="F65" s="195">
        <v>75</v>
      </c>
      <c r="G65" s="182">
        <f t="shared" si="66"/>
        <v>67.5</v>
      </c>
      <c r="H65" s="187">
        <f t="shared" si="67"/>
        <v>6.75</v>
      </c>
      <c r="I65" s="187">
        <f t="shared" si="68"/>
        <v>6.75</v>
      </c>
      <c r="J65" s="187">
        <f t="shared" si="69"/>
        <v>6.75</v>
      </c>
      <c r="K65" s="187">
        <f t="shared" si="70"/>
        <v>6.75</v>
      </c>
      <c r="L65" s="187">
        <f t="shared" si="71"/>
        <v>6.75</v>
      </c>
      <c r="M65" s="187">
        <f t="shared" si="72"/>
        <v>6.75</v>
      </c>
      <c r="N65" s="187">
        <f t="shared" si="73"/>
        <v>6.75</v>
      </c>
      <c r="O65" s="227">
        <f t="shared" si="74"/>
        <v>0.5625</v>
      </c>
      <c r="P65" s="227">
        <f t="shared" si="75"/>
        <v>0.5625</v>
      </c>
      <c r="Q65" s="227">
        <f t="shared" si="76"/>
        <v>0.5625</v>
      </c>
      <c r="R65" s="227">
        <f t="shared" si="77"/>
        <v>0.5625</v>
      </c>
      <c r="S65" s="227">
        <f t="shared" si="78"/>
        <v>0.5625</v>
      </c>
      <c r="T65" s="227">
        <f t="shared" si="79"/>
        <v>0.5625</v>
      </c>
      <c r="U65" s="227">
        <f t="shared" si="80"/>
        <v>0.5625</v>
      </c>
      <c r="V65" s="227">
        <f t="shared" si="81"/>
        <v>0.5625</v>
      </c>
      <c r="W65" s="227"/>
      <c r="X65" s="227"/>
      <c r="Y65" s="227"/>
      <c r="Z65" s="227"/>
      <c r="AA65" s="86">
        <f t="shared" si="82"/>
        <v>4.5</v>
      </c>
      <c r="AB65" s="223">
        <f t="shared" si="65"/>
        <v>8.3333333333333332E-3</v>
      </c>
    </row>
    <row r="66" spans="1:28" customFormat="1" x14ac:dyDescent="0.2">
      <c r="A66" s="23">
        <v>14</v>
      </c>
      <c r="B66" s="24" t="s">
        <v>23</v>
      </c>
      <c r="C66" s="25">
        <v>0</v>
      </c>
      <c r="D66" s="26">
        <v>34335</v>
      </c>
      <c r="E66" s="84">
        <v>250</v>
      </c>
      <c r="F66" s="195">
        <v>150</v>
      </c>
      <c r="G66" s="182">
        <f t="shared" si="66"/>
        <v>135</v>
      </c>
      <c r="H66" s="187">
        <f t="shared" si="67"/>
        <v>13.5</v>
      </c>
      <c r="I66" s="187">
        <f t="shared" si="68"/>
        <v>13.5</v>
      </c>
      <c r="J66" s="187">
        <f t="shared" si="69"/>
        <v>13.5</v>
      </c>
      <c r="K66" s="187">
        <f t="shared" si="70"/>
        <v>13.5</v>
      </c>
      <c r="L66" s="187">
        <f t="shared" si="71"/>
        <v>13.5</v>
      </c>
      <c r="M66" s="187">
        <f t="shared" si="72"/>
        <v>13.5</v>
      </c>
      <c r="N66" s="187">
        <f t="shared" si="73"/>
        <v>13.5</v>
      </c>
      <c r="O66" s="227">
        <f t="shared" si="74"/>
        <v>1.125</v>
      </c>
      <c r="P66" s="227">
        <f t="shared" si="75"/>
        <v>1.125</v>
      </c>
      <c r="Q66" s="227">
        <f t="shared" si="76"/>
        <v>1.125</v>
      </c>
      <c r="R66" s="227">
        <f t="shared" si="77"/>
        <v>1.125</v>
      </c>
      <c r="S66" s="227">
        <f t="shared" si="78"/>
        <v>1.125</v>
      </c>
      <c r="T66" s="227">
        <f t="shared" si="79"/>
        <v>1.125</v>
      </c>
      <c r="U66" s="227">
        <f t="shared" si="80"/>
        <v>1.125</v>
      </c>
      <c r="V66" s="227">
        <f t="shared" si="81"/>
        <v>1.125</v>
      </c>
      <c r="W66" s="227"/>
      <c r="X66" s="227"/>
      <c r="Y66" s="227"/>
      <c r="Z66" s="227"/>
      <c r="AA66" s="86">
        <f t="shared" si="82"/>
        <v>9</v>
      </c>
      <c r="AB66" s="223">
        <f t="shared" si="65"/>
        <v>8.3333333333333332E-3</v>
      </c>
    </row>
    <row r="67" spans="1:28" customFormat="1" x14ac:dyDescent="0.2">
      <c r="A67" s="23">
        <v>16</v>
      </c>
      <c r="B67" s="24" t="s">
        <v>24</v>
      </c>
      <c r="C67" s="25">
        <v>0</v>
      </c>
      <c r="D67" s="26">
        <v>34486</v>
      </c>
      <c r="E67" s="84">
        <v>120</v>
      </c>
      <c r="F67" s="195">
        <v>72</v>
      </c>
      <c r="G67" s="182">
        <f t="shared" si="66"/>
        <v>64.8</v>
      </c>
      <c r="H67" s="187">
        <f t="shared" si="67"/>
        <v>6.48</v>
      </c>
      <c r="I67" s="187">
        <f t="shared" si="68"/>
        <v>6.48</v>
      </c>
      <c r="J67" s="187">
        <f t="shared" si="69"/>
        <v>6.48</v>
      </c>
      <c r="K67" s="187">
        <f t="shared" si="70"/>
        <v>6.48</v>
      </c>
      <c r="L67" s="187">
        <f t="shared" si="71"/>
        <v>6.48</v>
      </c>
      <c r="M67" s="187">
        <f t="shared" si="72"/>
        <v>6.48</v>
      </c>
      <c r="N67" s="187">
        <f t="shared" si="73"/>
        <v>6.48</v>
      </c>
      <c r="O67" s="227">
        <f t="shared" si="74"/>
        <v>0.53999999999999992</v>
      </c>
      <c r="P67" s="227">
        <f t="shared" si="75"/>
        <v>0.53999999999999992</v>
      </c>
      <c r="Q67" s="227">
        <f t="shared" si="76"/>
        <v>0.53999999999999992</v>
      </c>
      <c r="R67" s="227">
        <f t="shared" si="77"/>
        <v>0.53999999999999992</v>
      </c>
      <c r="S67" s="227">
        <f t="shared" si="78"/>
        <v>0.53999999999999992</v>
      </c>
      <c r="T67" s="227">
        <f t="shared" si="79"/>
        <v>0.53999999999999992</v>
      </c>
      <c r="U67" s="227">
        <f t="shared" si="80"/>
        <v>0.53999999999999992</v>
      </c>
      <c r="V67" s="227">
        <f t="shared" si="81"/>
        <v>0.53999999999999992</v>
      </c>
      <c r="W67" s="227"/>
      <c r="X67" s="227"/>
      <c r="Y67" s="227"/>
      <c r="Z67" s="227"/>
      <c r="AA67" s="86">
        <f t="shared" si="82"/>
        <v>4.3199999999999994</v>
      </c>
      <c r="AB67" s="223">
        <f t="shared" si="65"/>
        <v>8.3333333333333332E-3</v>
      </c>
    </row>
    <row r="68" spans="1:28" customFormat="1" x14ac:dyDescent="0.2">
      <c r="A68" s="23">
        <v>17</v>
      </c>
      <c r="B68" s="24" t="s">
        <v>47</v>
      </c>
      <c r="C68" s="25">
        <v>0</v>
      </c>
      <c r="D68" s="26">
        <v>34486</v>
      </c>
      <c r="E68" s="84">
        <v>135</v>
      </c>
      <c r="F68" s="195">
        <v>81</v>
      </c>
      <c r="G68" s="182">
        <f t="shared" si="66"/>
        <v>72.900000000000006</v>
      </c>
      <c r="H68" s="187">
        <f t="shared" si="67"/>
        <v>7.2900000000000009</v>
      </c>
      <c r="I68" s="187">
        <f t="shared" si="68"/>
        <v>7.2900000000000009</v>
      </c>
      <c r="J68" s="187">
        <f t="shared" si="69"/>
        <v>7.2900000000000009</v>
      </c>
      <c r="K68" s="187">
        <f t="shared" si="70"/>
        <v>7.2900000000000009</v>
      </c>
      <c r="L68" s="187">
        <f t="shared" si="71"/>
        <v>7.2900000000000009</v>
      </c>
      <c r="M68" s="187">
        <f t="shared" si="72"/>
        <v>7.2900000000000009</v>
      </c>
      <c r="N68" s="187">
        <f t="shared" si="73"/>
        <v>7.2900000000000009</v>
      </c>
      <c r="O68" s="227">
        <f t="shared" si="74"/>
        <v>0.60750000000000004</v>
      </c>
      <c r="P68" s="227">
        <f t="shared" si="75"/>
        <v>0.60750000000000004</v>
      </c>
      <c r="Q68" s="227">
        <f t="shared" si="76"/>
        <v>0.60750000000000004</v>
      </c>
      <c r="R68" s="227">
        <f t="shared" si="77"/>
        <v>0.60750000000000004</v>
      </c>
      <c r="S68" s="227">
        <f t="shared" si="78"/>
        <v>0.60750000000000004</v>
      </c>
      <c r="T68" s="227">
        <f t="shared" si="79"/>
        <v>0.60750000000000004</v>
      </c>
      <c r="U68" s="227">
        <f t="shared" si="80"/>
        <v>0.60750000000000004</v>
      </c>
      <c r="V68" s="227">
        <f t="shared" si="81"/>
        <v>0.60750000000000004</v>
      </c>
      <c r="W68" s="227"/>
      <c r="X68" s="227"/>
      <c r="Y68" s="227"/>
      <c r="Z68" s="227"/>
      <c r="AA68" s="86">
        <f t="shared" si="82"/>
        <v>4.8600000000000003</v>
      </c>
      <c r="AB68" s="223">
        <f t="shared" si="65"/>
        <v>8.3333333333333332E-3</v>
      </c>
    </row>
    <row r="69" spans="1:28" customFormat="1" x14ac:dyDescent="0.2">
      <c r="A69" s="23">
        <v>26</v>
      </c>
      <c r="B69" s="24" t="s">
        <v>23</v>
      </c>
      <c r="C69" s="25">
        <v>0</v>
      </c>
      <c r="D69" s="26">
        <v>31691</v>
      </c>
      <c r="E69" s="84">
        <v>150</v>
      </c>
      <c r="F69" s="195">
        <v>90</v>
      </c>
      <c r="G69" s="182">
        <f t="shared" si="66"/>
        <v>81</v>
      </c>
      <c r="H69" s="187">
        <f t="shared" si="67"/>
        <v>8.1</v>
      </c>
      <c r="I69" s="187">
        <f t="shared" si="68"/>
        <v>8.1</v>
      </c>
      <c r="J69" s="187">
        <f t="shared" si="69"/>
        <v>8.1</v>
      </c>
      <c r="K69" s="187">
        <f t="shared" si="70"/>
        <v>8.1</v>
      </c>
      <c r="L69" s="187">
        <f t="shared" si="71"/>
        <v>8.1</v>
      </c>
      <c r="M69" s="187">
        <f t="shared" si="72"/>
        <v>8.1</v>
      </c>
      <c r="N69" s="187">
        <f t="shared" si="73"/>
        <v>8.1</v>
      </c>
      <c r="O69" s="227">
        <f t="shared" si="74"/>
        <v>0.67500000000000004</v>
      </c>
      <c r="P69" s="227">
        <f t="shared" si="75"/>
        <v>0.67500000000000004</v>
      </c>
      <c r="Q69" s="227">
        <f t="shared" si="76"/>
        <v>0.67500000000000004</v>
      </c>
      <c r="R69" s="227">
        <f t="shared" si="77"/>
        <v>0.67500000000000004</v>
      </c>
      <c r="S69" s="227">
        <f t="shared" si="78"/>
        <v>0.67500000000000004</v>
      </c>
      <c r="T69" s="227">
        <f t="shared" si="79"/>
        <v>0.67500000000000004</v>
      </c>
      <c r="U69" s="227">
        <f t="shared" si="80"/>
        <v>0.67500000000000004</v>
      </c>
      <c r="V69" s="227">
        <f t="shared" si="81"/>
        <v>0.67500000000000004</v>
      </c>
      <c r="W69" s="227"/>
      <c r="X69" s="227"/>
      <c r="Y69" s="227"/>
      <c r="Z69" s="227"/>
      <c r="AA69" s="86">
        <f t="shared" si="82"/>
        <v>5.3999999999999995</v>
      </c>
      <c r="AB69" s="223">
        <f t="shared" si="65"/>
        <v>8.3333333333333332E-3</v>
      </c>
    </row>
    <row r="70" spans="1:28" customFormat="1" x14ac:dyDescent="0.2">
      <c r="A70" s="23">
        <v>27</v>
      </c>
      <c r="B70" s="24" t="s">
        <v>23</v>
      </c>
      <c r="C70" s="25">
        <v>0</v>
      </c>
      <c r="D70" s="26">
        <v>31691</v>
      </c>
      <c r="E70" s="84">
        <v>150</v>
      </c>
      <c r="F70" s="195">
        <v>90</v>
      </c>
      <c r="G70" s="182">
        <f t="shared" si="66"/>
        <v>81</v>
      </c>
      <c r="H70" s="187">
        <f t="shared" si="67"/>
        <v>8.1</v>
      </c>
      <c r="I70" s="187">
        <f t="shared" si="68"/>
        <v>8.1</v>
      </c>
      <c r="J70" s="187">
        <f t="shared" si="69"/>
        <v>8.1</v>
      </c>
      <c r="K70" s="187">
        <f t="shared" si="70"/>
        <v>8.1</v>
      </c>
      <c r="L70" s="187">
        <f t="shared" si="71"/>
        <v>8.1</v>
      </c>
      <c r="M70" s="187">
        <f t="shared" si="72"/>
        <v>8.1</v>
      </c>
      <c r="N70" s="187">
        <f t="shared" si="73"/>
        <v>8.1</v>
      </c>
      <c r="O70" s="227">
        <f t="shared" si="74"/>
        <v>0.67500000000000004</v>
      </c>
      <c r="P70" s="227">
        <f t="shared" si="75"/>
        <v>0.67500000000000004</v>
      </c>
      <c r="Q70" s="227">
        <f t="shared" si="76"/>
        <v>0.67500000000000004</v>
      </c>
      <c r="R70" s="227">
        <f t="shared" si="77"/>
        <v>0.67500000000000004</v>
      </c>
      <c r="S70" s="227">
        <f t="shared" si="78"/>
        <v>0.67500000000000004</v>
      </c>
      <c r="T70" s="227">
        <f t="shared" si="79"/>
        <v>0.67500000000000004</v>
      </c>
      <c r="U70" s="227">
        <f t="shared" si="80"/>
        <v>0.67500000000000004</v>
      </c>
      <c r="V70" s="227">
        <f t="shared" si="81"/>
        <v>0.67500000000000004</v>
      </c>
      <c r="W70" s="227"/>
      <c r="X70" s="227"/>
      <c r="Y70" s="227"/>
      <c r="Z70" s="227"/>
      <c r="AA70" s="86">
        <f t="shared" si="82"/>
        <v>5.3999999999999995</v>
      </c>
      <c r="AB70" s="223">
        <f t="shared" si="65"/>
        <v>8.3333333333333332E-3</v>
      </c>
    </row>
    <row r="71" spans="1:28" customFormat="1" x14ac:dyDescent="0.2">
      <c r="A71" s="23">
        <v>28</v>
      </c>
      <c r="B71" s="24" t="s">
        <v>23</v>
      </c>
      <c r="C71" s="25">
        <v>415855</v>
      </c>
      <c r="D71" s="26">
        <v>31727</v>
      </c>
      <c r="E71" s="84">
        <v>150</v>
      </c>
      <c r="F71" s="195">
        <v>90</v>
      </c>
      <c r="G71" s="182">
        <f t="shared" si="66"/>
        <v>81</v>
      </c>
      <c r="H71" s="187">
        <f t="shared" si="67"/>
        <v>8.1</v>
      </c>
      <c r="I71" s="187">
        <f t="shared" si="68"/>
        <v>8.1</v>
      </c>
      <c r="J71" s="187">
        <f t="shared" si="69"/>
        <v>8.1</v>
      </c>
      <c r="K71" s="187">
        <f t="shared" si="70"/>
        <v>8.1</v>
      </c>
      <c r="L71" s="187">
        <f t="shared" si="71"/>
        <v>8.1</v>
      </c>
      <c r="M71" s="187">
        <f t="shared" si="72"/>
        <v>8.1</v>
      </c>
      <c r="N71" s="187">
        <f t="shared" si="73"/>
        <v>8.1</v>
      </c>
      <c r="O71" s="227">
        <f t="shared" si="74"/>
        <v>0.67500000000000004</v>
      </c>
      <c r="P71" s="227">
        <f t="shared" si="75"/>
        <v>0.67500000000000004</v>
      </c>
      <c r="Q71" s="227">
        <f t="shared" si="76"/>
        <v>0.67500000000000004</v>
      </c>
      <c r="R71" s="227">
        <f t="shared" si="77"/>
        <v>0.67500000000000004</v>
      </c>
      <c r="S71" s="227">
        <f t="shared" si="78"/>
        <v>0.67500000000000004</v>
      </c>
      <c r="T71" s="227">
        <f t="shared" si="79"/>
        <v>0.67500000000000004</v>
      </c>
      <c r="U71" s="227">
        <f t="shared" si="80"/>
        <v>0.67500000000000004</v>
      </c>
      <c r="V71" s="227">
        <f t="shared" si="81"/>
        <v>0.67500000000000004</v>
      </c>
      <c r="W71" s="227"/>
      <c r="X71" s="227"/>
      <c r="Y71" s="227"/>
      <c r="Z71" s="227"/>
      <c r="AA71" s="86">
        <f t="shared" si="82"/>
        <v>5.3999999999999995</v>
      </c>
      <c r="AB71" s="223">
        <f t="shared" si="65"/>
        <v>8.3333333333333332E-3</v>
      </c>
    </row>
    <row r="72" spans="1:28" customFormat="1" x14ac:dyDescent="0.2">
      <c r="A72" s="23">
        <v>29</v>
      </c>
      <c r="B72" s="24" t="s">
        <v>23</v>
      </c>
      <c r="C72" s="25">
        <v>415855</v>
      </c>
      <c r="D72" s="26">
        <v>31727</v>
      </c>
      <c r="E72" s="84">
        <v>150</v>
      </c>
      <c r="F72" s="195">
        <v>90</v>
      </c>
      <c r="G72" s="182">
        <f t="shared" si="66"/>
        <v>81</v>
      </c>
      <c r="H72" s="187">
        <f t="shared" si="67"/>
        <v>8.1</v>
      </c>
      <c r="I72" s="187">
        <f t="shared" si="68"/>
        <v>8.1</v>
      </c>
      <c r="J72" s="187">
        <f t="shared" si="69"/>
        <v>8.1</v>
      </c>
      <c r="K72" s="187">
        <f t="shared" si="70"/>
        <v>8.1</v>
      </c>
      <c r="L72" s="187">
        <f t="shared" si="71"/>
        <v>8.1</v>
      </c>
      <c r="M72" s="187">
        <f t="shared" si="72"/>
        <v>8.1</v>
      </c>
      <c r="N72" s="187">
        <f t="shared" si="73"/>
        <v>8.1</v>
      </c>
      <c r="O72" s="227">
        <f t="shared" si="74"/>
        <v>0.67500000000000004</v>
      </c>
      <c r="P72" s="227">
        <f t="shared" si="75"/>
        <v>0.67500000000000004</v>
      </c>
      <c r="Q72" s="227">
        <f t="shared" si="76"/>
        <v>0.67500000000000004</v>
      </c>
      <c r="R72" s="227">
        <f t="shared" si="77"/>
        <v>0.67500000000000004</v>
      </c>
      <c r="S72" s="227">
        <f t="shared" si="78"/>
        <v>0.67500000000000004</v>
      </c>
      <c r="T72" s="227">
        <f t="shared" si="79"/>
        <v>0.67500000000000004</v>
      </c>
      <c r="U72" s="227">
        <f t="shared" si="80"/>
        <v>0.67500000000000004</v>
      </c>
      <c r="V72" s="227">
        <f t="shared" si="81"/>
        <v>0.67500000000000004</v>
      </c>
      <c r="W72" s="227"/>
      <c r="X72" s="227"/>
      <c r="Y72" s="227"/>
      <c r="Z72" s="227"/>
      <c r="AA72" s="86">
        <f t="shared" si="82"/>
        <v>5.3999999999999995</v>
      </c>
      <c r="AB72" s="223">
        <f t="shared" si="65"/>
        <v>8.3333333333333332E-3</v>
      </c>
    </row>
    <row r="73" spans="1:28" customFormat="1" x14ac:dyDescent="0.2">
      <c r="A73" s="23">
        <v>40</v>
      </c>
      <c r="B73" s="24" t="s">
        <v>20</v>
      </c>
      <c r="C73" s="25">
        <v>8001</v>
      </c>
      <c r="D73" s="26">
        <v>33968</v>
      </c>
      <c r="E73" s="84">
        <v>75</v>
      </c>
      <c r="F73" s="195">
        <v>45</v>
      </c>
      <c r="G73" s="182">
        <f t="shared" si="66"/>
        <v>40.5</v>
      </c>
      <c r="H73" s="187">
        <f t="shared" si="67"/>
        <v>4.05</v>
      </c>
      <c r="I73" s="187">
        <f t="shared" si="68"/>
        <v>4.05</v>
      </c>
      <c r="J73" s="187">
        <f t="shared" si="69"/>
        <v>4.05</v>
      </c>
      <c r="K73" s="187">
        <f t="shared" si="70"/>
        <v>4.05</v>
      </c>
      <c r="L73" s="187">
        <f t="shared" si="71"/>
        <v>4.05</v>
      </c>
      <c r="M73" s="187">
        <f t="shared" si="72"/>
        <v>4.05</v>
      </c>
      <c r="N73" s="187">
        <f t="shared" si="73"/>
        <v>4.05</v>
      </c>
      <c r="O73" s="227">
        <f t="shared" si="74"/>
        <v>0.33750000000000002</v>
      </c>
      <c r="P73" s="227">
        <f t="shared" si="75"/>
        <v>0.33750000000000002</v>
      </c>
      <c r="Q73" s="227">
        <f t="shared" si="76"/>
        <v>0.33750000000000002</v>
      </c>
      <c r="R73" s="227">
        <f t="shared" si="77"/>
        <v>0.33750000000000002</v>
      </c>
      <c r="S73" s="227">
        <f t="shared" si="78"/>
        <v>0.33750000000000002</v>
      </c>
      <c r="T73" s="227">
        <f t="shared" si="79"/>
        <v>0.33750000000000002</v>
      </c>
      <c r="U73" s="227">
        <f t="shared" si="80"/>
        <v>0.33750000000000002</v>
      </c>
      <c r="V73" s="227">
        <f t="shared" si="81"/>
        <v>0.33750000000000002</v>
      </c>
      <c r="W73" s="227"/>
      <c r="X73" s="227"/>
      <c r="Y73" s="227"/>
      <c r="Z73" s="227"/>
      <c r="AA73" s="86">
        <f t="shared" si="82"/>
        <v>2.6999999999999997</v>
      </c>
      <c r="AB73" s="223">
        <f t="shared" si="65"/>
        <v>8.3333333333333332E-3</v>
      </c>
    </row>
    <row r="74" spans="1:28" customFormat="1" x14ac:dyDescent="0.2">
      <c r="A74" s="23">
        <v>41</v>
      </c>
      <c r="B74" s="24" t="s">
        <v>20</v>
      </c>
      <c r="C74" s="25">
        <v>8001</v>
      </c>
      <c r="D74" s="26">
        <v>33968</v>
      </c>
      <c r="E74" s="84">
        <v>75</v>
      </c>
      <c r="F74" s="195">
        <v>45</v>
      </c>
      <c r="G74" s="182">
        <f t="shared" si="66"/>
        <v>40.5</v>
      </c>
      <c r="H74" s="187">
        <f t="shared" si="67"/>
        <v>4.05</v>
      </c>
      <c r="I74" s="187">
        <f t="shared" si="68"/>
        <v>4.05</v>
      </c>
      <c r="J74" s="187">
        <f t="shared" si="69"/>
        <v>4.05</v>
      </c>
      <c r="K74" s="187">
        <f t="shared" si="70"/>
        <v>4.05</v>
      </c>
      <c r="L74" s="187">
        <f t="shared" si="71"/>
        <v>4.05</v>
      </c>
      <c r="M74" s="187">
        <f t="shared" si="72"/>
        <v>4.05</v>
      </c>
      <c r="N74" s="187">
        <f t="shared" si="73"/>
        <v>4.05</v>
      </c>
      <c r="O74" s="227">
        <f t="shared" si="74"/>
        <v>0.33750000000000002</v>
      </c>
      <c r="P74" s="227">
        <f t="shared" si="75"/>
        <v>0.33750000000000002</v>
      </c>
      <c r="Q74" s="227">
        <f t="shared" si="76"/>
        <v>0.33750000000000002</v>
      </c>
      <c r="R74" s="227">
        <f t="shared" si="77"/>
        <v>0.33750000000000002</v>
      </c>
      <c r="S74" s="227">
        <f t="shared" si="78"/>
        <v>0.33750000000000002</v>
      </c>
      <c r="T74" s="227">
        <f t="shared" si="79"/>
        <v>0.33750000000000002</v>
      </c>
      <c r="U74" s="227">
        <f t="shared" si="80"/>
        <v>0.33750000000000002</v>
      </c>
      <c r="V74" s="227">
        <f t="shared" si="81"/>
        <v>0.33750000000000002</v>
      </c>
      <c r="W74" s="227"/>
      <c r="X74" s="227"/>
      <c r="Y74" s="227"/>
      <c r="Z74" s="227"/>
      <c r="AA74" s="86">
        <f t="shared" si="82"/>
        <v>2.6999999999999997</v>
      </c>
      <c r="AB74" s="223">
        <f t="shared" si="65"/>
        <v>8.3333333333333332E-3</v>
      </c>
    </row>
    <row r="75" spans="1:28" customFormat="1" x14ac:dyDescent="0.2">
      <c r="A75" s="23">
        <v>48</v>
      </c>
      <c r="B75" s="24" t="s">
        <v>18</v>
      </c>
      <c r="C75" s="25">
        <v>6436</v>
      </c>
      <c r="D75" s="26">
        <v>34240</v>
      </c>
      <c r="E75" s="84">
        <v>75</v>
      </c>
      <c r="F75" s="195">
        <v>45</v>
      </c>
      <c r="G75" s="182">
        <f t="shared" si="66"/>
        <v>40.5</v>
      </c>
      <c r="H75" s="187">
        <f t="shared" si="67"/>
        <v>4.05</v>
      </c>
      <c r="I75" s="187">
        <f t="shared" si="68"/>
        <v>4.05</v>
      </c>
      <c r="J75" s="187">
        <f t="shared" si="69"/>
        <v>4.05</v>
      </c>
      <c r="K75" s="187">
        <f t="shared" si="70"/>
        <v>4.05</v>
      </c>
      <c r="L75" s="187">
        <f t="shared" si="71"/>
        <v>4.05</v>
      </c>
      <c r="M75" s="187">
        <f t="shared" si="72"/>
        <v>4.05</v>
      </c>
      <c r="N75" s="187">
        <f t="shared" si="73"/>
        <v>4.05</v>
      </c>
      <c r="O75" s="227">
        <f t="shared" si="74"/>
        <v>0.33750000000000002</v>
      </c>
      <c r="P75" s="227">
        <f t="shared" si="75"/>
        <v>0.33750000000000002</v>
      </c>
      <c r="Q75" s="227">
        <f t="shared" si="76"/>
        <v>0.33750000000000002</v>
      </c>
      <c r="R75" s="227">
        <f t="shared" si="77"/>
        <v>0.33750000000000002</v>
      </c>
      <c r="S75" s="227">
        <f t="shared" si="78"/>
        <v>0.33750000000000002</v>
      </c>
      <c r="T75" s="227">
        <f t="shared" si="79"/>
        <v>0.33750000000000002</v>
      </c>
      <c r="U75" s="227">
        <f t="shared" si="80"/>
        <v>0.33750000000000002</v>
      </c>
      <c r="V75" s="227">
        <f t="shared" si="81"/>
        <v>0.33750000000000002</v>
      </c>
      <c r="W75" s="227"/>
      <c r="X75" s="227"/>
      <c r="Y75" s="227"/>
      <c r="Z75" s="227"/>
      <c r="AA75" s="86">
        <f t="shared" si="82"/>
        <v>2.6999999999999997</v>
      </c>
      <c r="AB75" s="223">
        <f t="shared" si="65"/>
        <v>8.3333333333333332E-3</v>
      </c>
    </row>
    <row r="76" spans="1:28" customFormat="1" x14ac:dyDescent="0.2">
      <c r="A76" s="23">
        <v>49</v>
      </c>
      <c r="B76" s="24" t="s">
        <v>7</v>
      </c>
      <c r="C76" s="25">
        <v>8001</v>
      </c>
      <c r="D76" s="26">
        <v>33968</v>
      </c>
      <c r="E76" s="84">
        <v>70</v>
      </c>
      <c r="F76" s="195">
        <v>42</v>
      </c>
      <c r="G76" s="182">
        <f t="shared" si="66"/>
        <v>37.800000000000004</v>
      </c>
      <c r="H76" s="187">
        <f t="shared" si="67"/>
        <v>3.7800000000000007</v>
      </c>
      <c r="I76" s="187">
        <f t="shared" si="68"/>
        <v>3.7800000000000007</v>
      </c>
      <c r="J76" s="187">
        <f t="shared" si="69"/>
        <v>3.7800000000000007</v>
      </c>
      <c r="K76" s="187">
        <f t="shared" si="70"/>
        <v>3.7800000000000007</v>
      </c>
      <c r="L76" s="187">
        <f t="shared" si="71"/>
        <v>3.7800000000000007</v>
      </c>
      <c r="M76" s="187">
        <f t="shared" si="72"/>
        <v>3.7800000000000007</v>
      </c>
      <c r="N76" s="187">
        <f t="shared" si="73"/>
        <v>3.7800000000000007</v>
      </c>
      <c r="O76" s="227">
        <f t="shared" si="74"/>
        <v>0.31500000000000006</v>
      </c>
      <c r="P76" s="227">
        <f t="shared" si="75"/>
        <v>0.31500000000000006</v>
      </c>
      <c r="Q76" s="227">
        <f t="shared" si="76"/>
        <v>0.31500000000000006</v>
      </c>
      <c r="R76" s="227">
        <f t="shared" si="77"/>
        <v>0.31500000000000006</v>
      </c>
      <c r="S76" s="227">
        <f t="shared" si="78"/>
        <v>0.31500000000000006</v>
      </c>
      <c r="T76" s="227">
        <f t="shared" si="79"/>
        <v>0.31500000000000006</v>
      </c>
      <c r="U76" s="227">
        <f t="shared" si="80"/>
        <v>0.31500000000000006</v>
      </c>
      <c r="V76" s="227">
        <f t="shared" si="81"/>
        <v>0.31500000000000006</v>
      </c>
      <c r="W76" s="227"/>
      <c r="X76" s="227"/>
      <c r="Y76" s="227"/>
      <c r="Z76" s="227"/>
      <c r="AA76" s="86">
        <f t="shared" si="82"/>
        <v>2.52</v>
      </c>
      <c r="AB76" s="223">
        <f t="shared" si="65"/>
        <v>8.3333333333333332E-3</v>
      </c>
    </row>
    <row r="77" spans="1:28" customFormat="1" x14ac:dyDescent="0.2">
      <c r="A77" s="23">
        <v>55</v>
      </c>
      <c r="B77" s="24" t="s">
        <v>21</v>
      </c>
      <c r="C77" s="25">
        <v>34</v>
      </c>
      <c r="D77" s="26">
        <v>35298</v>
      </c>
      <c r="E77" s="84">
        <v>453.6</v>
      </c>
      <c r="F77" s="195">
        <v>272.16000000000003</v>
      </c>
      <c r="G77" s="182">
        <f t="shared" si="66"/>
        <v>244.94400000000002</v>
      </c>
      <c r="H77" s="187">
        <f t="shared" si="67"/>
        <v>24.494400000000002</v>
      </c>
      <c r="I77" s="187">
        <f t="shared" si="68"/>
        <v>24.494400000000002</v>
      </c>
      <c r="J77" s="187">
        <f t="shared" si="69"/>
        <v>24.494400000000002</v>
      </c>
      <c r="K77" s="187">
        <f t="shared" si="70"/>
        <v>24.494400000000002</v>
      </c>
      <c r="L77" s="187">
        <f t="shared" si="71"/>
        <v>24.494400000000002</v>
      </c>
      <c r="M77" s="187">
        <f t="shared" si="72"/>
        <v>24.494400000000002</v>
      </c>
      <c r="N77" s="187">
        <f t="shared" si="73"/>
        <v>24.494400000000002</v>
      </c>
      <c r="O77" s="227">
        <f t="shared" si="74"/>
        <v>2.0411999999999999</v>
      </c>
      <c r="P77" s="227">
        <f t="shared" si="75"/>
        <v>2.0411999999999999</v>
      </c>
      <c r="Q77" s="227">
        <f t="shared" si="76"/>
        <v>2.0411999999999999</v>
      </c>
      <c r="R77" s="227">
        <f t="shared" si="77"/>
        <v>2.0411999999999999</v>
      </c>
      <c r="S77" s="227">
        <f t="shared" si="78"/>
        <v>2.0411999999999999</v>
      </c>
      <c r="T77" s="227">
        <f t="shared" si="79"/>
        <v>2.0411999999999999</v>
      </c>
      <c r="U77" s="227">
        <f t="shared" si="80"/>
        <v>2.0411999999999999</v>
      </c>
      <c r="V77" s="227">
        <f t="shared" si="81"/>
        <v>2.0411999999999999</v>
      </c>
      <c r="W77" s="227"/>
      <c r="X77" s="227"/>
      <c r="Y77" s="227"/>
      <c r="Z77" s="227"/>
      <c r="AA77" s="86">
        <f t="shared" si="82"/>
        <v>16.329599999999999</v>
      </c>
      <c r="AB77" s="223">
        <f t="shared" si="65"/>
        <v>8.3333333333333332E-3</v>
      </c>
    </row>
    <row r="78" spans="1:28" customFormat="1" x14ac:dyDescent="0.2">
      <c r="A78" s="23">
        <v>59</v>
      </c>
      <c r="B78" s="24" t="s">
        <v>31</v>
      </c>
      <c r="C78" s="25">
        <v>158</v>
      </c>
      <c r="D78" s="26">
        <v>35397</v>
      </c>
      <c r="E78" s="84">
        <v>617</v>
      </c>
      <c r="F78" s="195">
        <v>370.2</v>
      </c>
      <c r="G78" s="182">
        <f t="shared" si="66"/>
        <v>333.18</v>
      </c>
      <c r="H78" s="187">
        <f t="shared" si="67"/>
        <v>33.318000000000005</v>
      </c>
      <c r="I78" s="187">
        <f t="shared" si="68"/>
        <v>33.318000000000005</v>
      </c>
      <c r="J78" s="187">
        <f t="shared" si="69"/>
        <v>33.318000000000005</v>
      </c>
      <c r="K78" s="187">
        <f t="shared" si="70"/>
        <v>33.318000000000005</v>
      </c>
      <c r="L78" s="187">
        <f t="shared" si="71"/>
        <v>33.318000000000005</v>
      </c>
      <c r="M78" s="187">
        <f t="shared" si="72"/>
        <v>33.318000000000005</v>
      </c>
      <c r="N78" s="187">
        <f t="shared" si="73"/>
        <v>33.318000000000005</v>
      </c>
      <c r="O78" s="227">
        <f t="shared" si="74"/>
        <v>2.7765</v>
      </c>
      <c r="P78" s="227">
        <f t="shared" si="75"/>
        <v>2.7765</v>
      </c>
      <c r="Q78" s="227">
        <f t="shared" si="76"/>
        <v>2.7765</v>
      </c>
      <c r="R78" s="227">
        <f t="shared" si="77"/>
        <v>2.7765</v>
      </c>
      <c r="S78" s="227">
        <f t="shared" si="78"/>
        <v>2.7765</v>
      </c>
      <c r="T78" s="227">
        <f t="shared" si="79"/>
        <v>2.7765</v>
      </c>
      <c r="U78" s="227">
        <f t="shared" si="80"/>
        <v>2.7765</v>
      </c>
      <c r="V78" s="227">
        <f t="shared" si="81"/>
        <v>2.7765</v>
      </c>
      <c r="W78" s="227"/>
      <c r="X78" s="227"/>
      <c r="Y78" s="227"/>
      <c r="Z78" s="227"/>
      <c r="AA78" s="86">
        <f t="shared" si="82"/>
        <v>22.211999999999996</v>
      </c>
      <c r="AB78" s="223">
        <f t="shared" si="65"/>
        <v>8.3333333333333332E-3</v>
      </c>
    </row>
    <row r="79" spans="1:28" customFormat="1" x14ac:dyDescent="0.2">
      <c r="A79" s="23">
        <v>61</v>
      </c>
      <c r="B79" s="24" t="s">
        <v>19</v>
      </c>
      <c r="C79" s="25">
        <v>7239</v>
      </c>
      <c r="D79" s="26">
        <v>35417</v>
      </c>
      <c r="E79" s="84">
        <v>175</v>
      </c>
      <c r="F79" s="195">
        <v>105</v>
      </c>
      <c r="G79" s="182">
        <f t="shared" si="66"/>
        <v>94.5</v>
      </c>
      <c r="H79" s="187">
        <f t="shared" si="67"/>
        <v>9.4500000000000011</v>
      </c>
      <c r="I79" s="187">
        <f t="shared" si="68"/>
        <v>9.4500000000000011</v>
      </c>
      <c r="J79" s="187">
        <f t="shared" si="69"/>
        <v>9.4500000000000011</v>
      </c>
      <c r="K79" s="187">
        <f t="shared" si="70"/>
        <v>9.4500000000000011</v>
      </c>
      <c r="L79" s="187">
        <f t="shared" si="71"/>
        <v>9.4500000000000011</v>
      </c>
      <c r="M79" s="187">
        <f t="shared" si="72"/>
        <v>9.4500000000000011</v>
      </c>
      <c r="N79" s="187">
        <f t="shared" si="73"/>
        <v>9.4500000000000011</v>
      </c>
      <c r="O79" s="227">
        <f t="shared" si="74"/>
        <v>0.78749999999999998</v>
      </c>
      <c r="P79" s="227">
        <f t="shared" si="75"/>
        <v>0.78749999999999998</v>
      </c>
      <c r="Q79" s="227">
        <f t="shared" si="76"/>
        <v>0.78749999999999998</v>
      </c>
      <c r="R79" s="227">
        <f t="shared" si="77"/>
        <v>0.78749999999999998</v>
      </c>
      <c r="S79" s="227">
        <f t="shared" si="78"/>
        <v>0.78749999999999998</v>
      </c>
      <c r="T79" s="227">
        <f t="shared" si="79"/>
        <v>0.78749999999999998</v>
      </c>
      <c r="U79" s="227">
        <f t="shared" si="80"/>
        <v>0.78749999999999998</v>
      </c>
      <c r="V79" s="227">
        <f t="shared" si="81"/>
        <v>0.78749999999999998</v>
      </c>
      <c r="W79" s="227"/>
      <c r="X79" s="227"/>
      <c r="Y79" s="227"/>
      <c r="Z79" s="227"/>
      <c r="AA79" s="86">
        <f t="shared" si="82"/>
        <v>6.2999999999999989</v>
      </c>
      <c r="AB79" s="223">
        <f t="shared" si="65"/>
        <v>8.3333333333333332E-3</v>
      </c>
    </row>
    <row r="80" spans="1:28" customFormat="1" x14ac:dyDescent="0.2">
      <c r="A80" s="23">
        <v>62</v>
      </c>
      <c r="B80" s="24" t="s">
        <v>25</v>
      </c>
      <c r="C80" s="25">
        <v>7239</v>
      </c>
      <c r="D80" s="26">
        <v>35417</v>
      </c>
      <c r="E80" s="84">
        <v>240.9</v>
      </c>
      <c r="F80" s="195">
        <v>144.54</v>
      </c>
      <c r="G80" s="182">
        <f t="shared" si="66"/>
        <v>130.08599999999998</v>
      </c>
      <c r="H80" s="187">
        <f t="shared" si="67"/>
        <v>13.008599999999999</v>
      </c>
      <c r="I80" s="187">
        <f t="shared" si="68"/>
        <v>13.008599999999999</v>
      </c>
      <c r="J80" s="187">
        <f t="shared" si="69"/>
        <v>13.008599999999999</v>
      </c>
      <c r="K80" s="187">
        <f t="shared" si="70"/>
        <v>13.008599999999999</v>
      </c>
      <c r="L80" s="187">
        <f t="shared" si="71"/>
        <v>13.008599999999999</v>
      </c>
      <c r="M80" s="187">
        <f t="shared" si="72"/>
        <v>13.008599999999999</v>
      </c>
      <c r="N80" s="187">
        <f t="shared" si="73"/>
        <v>13.008599999999999</v>
      </c>
      <c r="O80" s="227">
        <f t="shared" si="74"/>
        <v>1.08405</v>
      </c>
      <c r="P80" s="227">
        <f t="shared" si="75"/>
        <v>1.08405</v>
      </c>
      <c r="Q80" s="227">
        <f t="shared" si="76"/>
        <v>1.08405</v>
      </c>
      <c r="R80" s="227">
        <f t="shared" si="77"/>
        <v>1.08405</v>
      </c>
      <c r="S80" s="227">
        <f t="shared" si="78"/>
        <v>1.08405</v>
      </c>
      <c r="T80" s="227">
        <f t="shared" si="79"/>
        <v>1.08405</v>
      </c>
      <c r="U80" s="227">
        <f t="shared" si="80"/>
        <v>1.08405</v>
      </c>
      <c r="V80" s="227">
        <f t="shared" si="81"/>
        <v>1.08405</v>
      </c>
      <c r="W80" s="227"/>
      <c r="X80" s="227"/>
      <c r="Y80" s="227"/>
      <c r="Z80" s="227"/>
      <c r="AA80" s="86">
        <f t="shared" si="82"/>
        <v>8.6723999999999979</v>
      </c>
      <c r="AB80" s="223">
        <f t="shared" si="65"/>
        <v>8.3333333333333332E-3</v>
      </c>
    </row>
    <row r="81" spans="1:28" customFormat="1" x14ac:dyDescent="0.2">
      <c r="A81" s="23" t="s">
        <v>108</v>
      </c>
      <c r="B81" s="24" t="s">
        <v>17</v>
      </c>
      <c r="C81" s="25">
        <v>7568</v>
      </c>
      <c r="D81" s="26">
        <v>35445</v>
      </c>
      <c r="E81" s="84">
        <v>185</v>
      </c>
      <c r="F81" s="195">
        <v>111</v>
      </c>
      <c r="G81" s="182">
        <f t="shared" si="66"/>
        <v>99.9</v>
      </c>
      <c r="H81" s="187">
        <f t="shared" si="67"/>
        <v>9.990000000000002</v>
      </c>
      <c r="I81" s="187">
        <f t="shared" si="68"/>
        <v>9.990000000000002</v>
      </c>
      <c r="J81" s="187">
        <f t="shared" si="69"/>
        <v>9.990000000000002</v>
      </c>
      <c r="K81" s="187">
        <f t="shared" si="70"/>
        <v>9.990000000000002</v>
      </c>
      <c r="L81" s="187">
        <f t="shared" si="71"/>
        <v>9.990000000000002</v>
      </c>
      <c r="M81" s="187">
        <f t="shared" si="72"/>
        <v>9.990000000000002</v>
      </c>
      <c r="N81" s="187">
        <f t="shared" si="73"/>
        <v>9.990000000000002</v>
      </c>
      <c r="O81" s="227">
        <f t="shared" si="74"/>
        <v>0.83250000000000002</v>
      </c>
      <c r="P81" s="227">
        <f t="shared" si="75"/>
        <v>0.83250000000000002</v>
      </c>
      <c r="Q81" s="227">
        <f t="shared" si="76"/>
        <v>0.83250000000000002</v>
      </c>
      <c r="R81" s="227">
        <f t="shared" si="77"/>
        <v>0.83250000000000002</v>
      </c>
      <c r="S81" s="227">
        <f t="shared" si="78"/>
        <v>0.83250000000000002</v>
      </c>
      <c r="T81" s="227">
        <f t="shared" si="79"/>
        <v>0.83250000000000002</v>
      </c>
      <c r="U81" s="227">
        <f t="shared" si="80"/>
        <v>0.83250000000000002</v>
      </c>
      <c r="V81" s="227">
        <f t="shared" si="81"/>
        <v>0.83250000000000002</v>
      </c>
      <c r="W81" s="227"/>
      <c r="X81" s="227"/>
      <c r="Y81" s="227"/>
      <c r="Z81" s="227"/>
      <c r="AA81" s="86">
        <f t="shared" si="82"/>
        <v>6.6599999999999984</v>
      </c>
      <c r="AB81" s="223">
        <f t="shared" si="65"/>
        <v>8.3333333333333332E-3</v>
      </c>
    </row>
    <row r="82" spans="1:28" customFormat="1" x14ac:dyDescent="0.2">
      <c r="A82" s="23" t="s">
        <v>109</v>
      </c>
      <c r="B82" s="24" t="s">
        <v>17</v>
      </c>
      <c r="C82" s="25">
        <v>7568</v>
      </c>
      <c r="D82" s="26">
        <v>35445</v>
      </c>
      <c r="E82" s="84">
        <v>185</v>
      </c>
      <c r="F82" s="195">
        <v>111</v>
      </c>
      <c r="G82" s="182">
        <f t="shared" si="66"/>
        <v>99.9</v>
      </c>
      <c r="H82" s="187">
        <f t="shared" si="67"/>
        <v>9.990000000000002</v>
      </c>
      <c r="I82" s="187">
        <f t="shared" si="68"/>
        <v>9.990000000000002</v>
      </c>
      <c r="J82" s="187">
        <f t="shared" si="69"/>
        <v>9.990000000000002</v>
      </c>
      <c r="K82" s="187">
        <f t="shared" si="70"/>
        <v>9.990000000000002</v>
      </c>
      <c r="L82" s="187">
        <f t="shared" si="71"/>
        <v>9.990000000000002</v>
      </c>
      <c r="M82" s="187">
        <f t="shared" si="72"/>
        <v>9.990000000000002</v>
      </c>
      <c r="N82" s="187">
        <f t="shared" si="73"/>
        <v>9.990000000000002</v>
      </c>
      <c r="O82" s="227">
        <f t="shared" si="74"/>
        <v>0.83250000000000002</v>
      </c>
      <c r="P82" s="227">
        <f t="shared" si="75"/>
        <v>0.83250000000000002</v>
      </c>
      <c r="Q82" s="227">
        <f t="shared" si="76"/>
        <v>0.83250000000000002</v>
      </c>
      <c r="R82" s="227">
        <f t="shared" si="77"/>
        <v>0.83250000000000002</v>
      </c>
      <c r="S82" s="227">
        <f t="shared" si="78"/>
        <v>0.83250000000000002</v>
      </c>
      <c r="T82" s="227">
        <f t="shared" si="79"/>
        <v>0.83250000000000002</v>
      </c>
      <c r="U82" s="227">
        <f t="shared" si="80"/>
        <v>0.83250000000000002</v>
      </c>
      <c r="V82" s="227">
        <f t="shared" si="81"/>
        <v>0.83250000000000002</v>
      </c>
      <c r="W82" s="227"/>
      <c r="X82" s="227"/>
      <c r="Y82" s="227"/>
      <c r="Z82" s="227"/>
      <c r="AA82" s="86">
        <f t="shared" si="82"/>
        <v>6.6599999999999984</v>
      </c>
      <c r="AB82" s="223">
        <f t="shared" si="65"/>
        <v>8.3333333333333332E-3</v>
      </c>
    </row>
    <row r="83" spans="1:28" customFormat="1" x14ac:dyDescent="0.2">
      <c r="A83" s="23">
        <v>65</v>
      </c>
      <c r="B83" s="24" t="s">
        <v>36</v>
      </c>
      <c r="C83" s="25">
        <v>5271</v>
      </c>
      <c r="D83" s="26">
        <v>35496</v>
      </c>
      <c r="E83" s="84">
        <v>48.9</v>
      </c>
      <c r="F83" s="195">
        <v>29.339999999999996</v>
      </c>
      <c r="G83" s="182">
        <f t="shared" si="66"/>
        <v>26.405999999999999</v>
      </c>
      <c r="H83" s="187">
        <f t="shared" si="67"/>
        <v>2.6406000000000001</v>
      </c>
      <c r="I83" s="187">
        <f t="shared" si="68"/>
        <v>2.6406000000000001</v>
      </c>
      <c r="J83" s="187">
        <f t="shared" si="69"/>
        <v>2.6406000000000001</v>
      </c>
      <c r="K83" s="187">
        <f t="shared" si="70"/>
        <v>2.6406000000000001</v>
      </c>
      <c r="L83" s="187">
        <f t="shared" si="71"/>
        <v>2.6406000000000001</v>
      </c>
      <c r="M83" s="187">
        <f t="shared" si="72"/>
        <v>2.6406000000000001</v>
      </c>
      <c r="N83" s="187">
        <f t="shared" si="73"/>
        <v>2.6406000000000001</v>
      </c>
      <c r="O83" s="227">
        <f t="shared" si="74"/>
        <v>0.22005</v>
      </c>
      <c r="P83" s="227">
        <f t="shared" si="75"/>
        <v>0.22005</v>
      </c>
      <c r="Q83" s="227">
        <f t="shared" si="76"/>
        <v>0.22005</v>
      </c>
      <c r="R83" s="227">
        <f t="shared" si="77"/>
        <v>0.22005</v>
      </c>
      <c r="S83" s="227">
        <f t="shared" si="78"/>
        <v>0.22005</v>
      </c>
      <c r="T83" s="227">
        <f t="shared" si="79"/>
        <v>0.22005</v>
      </c>
      <c r="U83" s="227">
        <f t="shared" si="80"/>
        <v>0.22005</v>
      </c>
      <c r="V83" s="227">
        <f t="shared" si="81"/>
        <v>0.22005</v>
      </c>
      <c r="W83" s="227"/>
      <c r="X83" s="227"/>
      <c r="Y83" s="227"/>
      <c r="Z83" s="227"/>
      <c r="AA83" s="86">
        <f t="shared" si="82"/>
        <v>1.7604000000000002</v>
      </c>
      <c r="AB83" s="223">
        <f t="shared" si="65"/>
        <v>8.3333333333333332E-3</v>
      </c>
    </row>
    <row r="84" spans="1:28" customFormat="1" x14ac:dyDescent="0.2">
      <c r="A84" s="23">
        <v>66</v>
      </c>
      <c r="B84" s="24" t="s">
        <v>31</v>
      </c>
      <c r="C84" s="25">
        <v>3739</v>
      </c>
      <c r="D84" s="26">
        <v>35557</v>
      </c>
      <c r="E84" s="84">
        <v>28.24</v>
      </c>
      <c r="F84" s="195">
        <v>19.767999999999997</v>
      </c>
      <c r="G84" s="182">
        <f t="shared" si="66"/>
        <v>17.791199999999996</v>
      </c>
      <c r="H84" s="187">
        <f t="shared" si="67"/>
        <v>1.7791199999999998</v>
      </c>
      <c r="I84" s="187">
        <f t="shared" si="68"/>
        <v>1.7791199999999998</v>
      </c>
      <c r="J84" s="187">
        <f t="shared" si="69"/>
        <v>1.7791199999999998</v>
      </c>
      <c r="K84" s="187">
        <f t="shared" si="70"/>
        <v>1.7791199999999998</v>
      </c>
      <c r="L84" s="187">
        <f t="shared" si="71"/>
        <v>1.7791199999999998</v>
      </c>
      <c r="M84" s="187">
        <f t="shared" si="72"/>
        <v>1.7791199999999998</v>
      </c>
      <c r="N84" s="187">
        <f t="shared" si="73"/>
        <v>1.7791199999999998</v>
      </c>
      <c r="O84" s="227">
        <f t="shared" si="74"/>
        <v>0.14825999999999998</v>
      </c>
      <c r="P84" s="227">
        <f t="shared" si="75"/>
        <v>0.14825999999999998</v>
      </c>
      <c r="Q84" s="227">
        <f t="shared" si="76"/>
        <v>0.14825999999999998</v>
      </c>
      <c r="R84" s="227">
        <f t="shared" si="77"/>
        <v>0.14825999999999998</v>
      </c>
      <c r="S84" s="227">
        <f t="shared" si="78"/>
        <v>0.14825999999999998</v>
      </c>
      <c r="T84" s="227">
        <f t="shared" si="79"/>
        <v>0.14825999999999998</v>
      </c>
      <c r="U84" s="227">
        <f t="shared" si="80"/>
        <v>0.14825999999999998</v>
      </c>
      <c r="V84" s="227">
        <f t="shared" si="81"/>
        <v>0.14825999999999998</v>
      </c>
      <c r="W84" s="227"/>
      <c r="X84" s="227"/>
      <c r="Y84" s="227"/>
      <c r="Z84" s="227"/>
      <c r="AA84" s="86">
        <f t="shared" si="82"/>
        <v>1.1860799999999998</v>
      </c>
      <c r="AB84" s="223">
        <f t="shared" si="65"/>
        <v>8.3333333333333332E-3</v>
      </c>
    </row>
    <row r="85" spans="1:28" customFormat="1" x14ac:dyDescent="0.2">
      <c r="A85" s="23">
        <v>67</v>
      </c>
      <c r="B85" s="24" t="s">
        <v>31</v>
      </c>
      <c r="C85" s="25">
        <v>3739</v>
      </c>
      <c r="D85" s="26">
        <v>35557</v>
      </c>
      <c r="E85" s="84">
        <v>28.24</v>
      </c>
      <c r="F85" s="195">
        <v>19.767999999999997</v>
      </c>
      <c r="G85" s="182">
        <f t="shared" si="66"/>
        <v>17.791199999999996</v>
      </c>
      <c r="H85" s="187">
        <f t="shared" si="67"/>
        <v>1.7791199999999998</v>
      </c>
      <c r="I85" s="187">
        <f t="shared" si="68"/>
        <v>1.7791199999999998</v>
      </c>
      <c r="J85" s="187">
        <f t="shared" si="69"/>
        <v>1.7791199999999998</v>
      </c>
      <c r="K85" s="187">
        <f t="shared" si="70"/>
        <v>1.7791199999999998</v>
      </c>
      <c r="L85" s="187">
        <f t="shared" si="71"/>
        <v>1.7791199999999998</v>
      </c>
      <c r="M85" s="187">
        <f t="shared" si="72"/>
        <v>1.7791199999999998</v>
      </c>
      <c r="N85" s="187">
        <f t="shared" si="73"/>
        <v>1.7791199999999998</v>
      </c>
      <c r="O85" s="227">
        <f t="shared" si="74"/>
        <v>0.14825999999999998</v>
      </c>
      <c r="P85" s="227">
        <f t="shared" si="75"/>
        <v>0.14825999999999998</v>
      </c>
      <c r="Q85" s="227">
        <f t="shared" si="76"/>
        <v>0.14825999999999998</v>
      </c>
      <c r="R85" s="227">
        <f t="shared" si="77"/>
        <v>0.14825999999999998</v>
      </c>
      <c r="S85" s="227">
        <f t="shared" si="78"/>
        <v>0.14825999999999998</v>
      </c>
      <c r="T85" s="227">
        <f t="shared" si="79"/>
        <v>0.14825999999999998</v>
      </c>
      <c r="U85" s="227">
        <f t="shared" si="80"/>
        <v>0.14825999999999998</v>
      </c>
      <c r="V85" s="227">
        <f t="shared" si="81"/>
        <v>0.14825999999999998</v>
      </c>
      <c r="W85" s="227"/>
      <c r="X85" s="227"/>
      <c r="Y85" s="227"/>
      <c r="Z85" s="227"/>
      <c r="AA85" s="86">
        <f t="shared" si="82"/>
        <v>1.1860799999999998</v>
      </c>
      <c r="AB85" s="223">
        <f t="shared" si="65"/>
        <v>8.3333333333333332E-3</v>
      </c>
    </row>
    <row r="86" spans="1:28" customFormat="1" x14ac:dyDescent="0.2">
      <c r="A86" s="23">
        <v>68</v>
      </c>
      <c r="B86" s="24" t="s">
        <v>31</v>
      </c>
      <c r="C86" s="25">
        <v>3739</v>
      </c>
      <c r="D86" s="26">
        <v>35557</v>
      </c>
      <c r="E86" s="84">
        <v>28.24</v>
      </c>
      <c r="F86" s="195">
        <v>19.767999999999997</v>
      </c>
      <c r="G86" s="182">
        <f t="shared" si="66"/>
        <v>17.791199999999996</v>
      </c>
      <c r="H86" s="187">
        <f t="shared" si="67"/>
        <v>1.7791199999999998</v>
      </c>
      <c r="I86" s="187">
        <f t="shared" si="68"/>
        <v>1.7791199999999998</v>
      </c>
      <c r="J86" s="187">
        <f t="shared" si="69"/>
        <v>1.7791199999999998</v>
      </c>
      <c r="K86" s="187">
        <f t="shared" si="70"/>
        <v>1.7791199999999998</v>
      </c>
      <c r="L86" s="187">
        <f t="shared" si="71"/>
        <v>1.7791199999999998</v>
      </c>
      <c r="M86" s="187">
        <f t="shared" si="72"/>
        <v>1.7791199999999998</v>
      </c>
      <c r="N86" s="187">
        <f t="shared" si="73"/>
        <v>1.7791199999999998</v>
      </c>
      <c r="O86" s="227">
        <f t="shared" si="74"/>
        <v>0.14825999999999998</v>
      </c>
      <c r="P86" s="227">
        <f t="shared" si="75"/>
        <v>0.14825999999999998</v>
      </c>
      <c r="Q86" s="227">
        <f t="shared" si="76"/>
        <v>0.14825999999999998</v>
      </c>
      <c r="R86" s="227">
        <f t="shared" si="77"/>
        <v>0.14825999999999998</v>
      </c>
      <c r="S86" s="227">
        <f t="shared" si="78"/>
        <v>0.14825999999999998</v>
      </c>
      <c r="T86" s="227">
        <f t="shared" si="79"/>
        <v>0.14825999999999998</v>
      </c>
      <c r="U86" s="227">
        <f t="shared" si="80"/>
        <v>0.14825999999999998</v>
      </c>
      <c r="V86" s="227">
        <f t="shared" si="81"/>
        <v>0.14825999999999998</v>
      </c>
      <c r="W86" s="227"/>
      <c r="X86" s="227"/>
      <c r="Y86" s="227"/>
      <c r="Z86" s="227"/>
      <c r="AA86" s="86">
        <f t="shared" si="82"/>
        <v>1.1860799999999998</v>
      </c>
      <c r="AB86" s="223">
        <f t="shared" si="65"/>
        <v>8.3333333333333332E-3</v>
      </c>
    </row>
    <row r="87" spans="1:28" customFormat="1" x14ac:dyDescent="0.2">
      <c r="A87" s="23">
        <v>69</v>
      </c>
      <c r="B87" s="24" t="s">
        <v>31</v>
      </c>
      <c r="C87" s="25">
        <v>3739</v>
      </c>
      <c r="D87" s="26">
        <v>35557</v>
      </c>
      <c r="E87" s="84">
        <v>28.24</v>
      </c>
      <c r="F87" s="195">
        <v>19.767999999999997</v>
      </c>
      <c r="G87" s="182">
        <f t="shared" si="66"/>
        <v>17.791199999999996</v>
      </c>
      <c r="H87" s="187">
        <f t="shared" si="67"/>
        <v>1.7791199999999998</v>
      </c>
      <c r="I87" s="187">
        <f t="shared" si="68"/>
        <v>1.7791199999999998</v>
      </c>
      <c r="J87" s="187">
        <f t="shared" si="69"/>
        <v>1.7791199999999998</v>
      </c>
      <c r="K87" s="187">
        <f t="shared" si="70"/>
        <v>1.7791199999999998</v>
      </c>
      <c r="L87" s="187">
        <f t="shared" si="71"/>
        <v>1.7791199999999998</v>
      </c>
      <c r="M87" s="187">
        <f t="shared" si="72"/>
        <v>1.7791199999999998</v>
      </c>
      <c r="N87" s="187">
        <f t="shared" si="73"/>
        <v>1.7791199999999998</v>
      </c>
      <c r="O87" s="227">
        <f t="shared" si="74"/>
        <v>0.14825999999999998</v>
      </c>
      <c r="P87" s="227">
        <f t="shared" si="75"/>
        <v>0.14825999999999998</v>
      </c>
      <c r="Q87" s="227">
        <f t="shared" si="76"/>
        <v>0.14825999999999998</v>
      </c>
      <c r="R87" s="227">
        <f t="shared" si="77"/>
        <v>0.14825999999999998</v>
      </c>
      <c r="S87" s="227">
        <f t="shared" si="78"/>
        <v>0.14825999999999998</v>
      </c>
      <c r="T87" s="227">
        <f t="shared" si="79"/>
        <v>0.14825999999999998</v>
      </c>
      <c r="U87" s="227">
        <f t="shared" si="80"/>
        <v>0.14825999999999998</v>
      </c>
      <c r="V87" s="227">
        <f t="shared" si="81"/>
        <v>0.14825999999999998</v>
      </c>
      <c r="W87" s="227"/>
      <c r="X87" s="227"/>
      <c r="Y87" s="227"/>
      <c r="Z87" s="227"/>
      <c r="AA87" s="86">
        <f t="shared" si="82"/>
        <v>1.1860799999999998</v>
      </c>
      <c r="AB87" s="223">
        <f t="shared" si="65"/>
        <v>8.3333333333333332E-3</v>
      </c>
    </row>
    <row r="88" spans="1:28" customFormat="1" x14ac:dyDescent="0.2">
      <c r="A88" s="23">
        <v>70</v>
      </c>
      <c r="B88" s="24" t="s">
        <v>31</v>
      </c>
      <c r="C88" s="25">
        <v>3739</v>
      </c>
      <c r="D88" s="26">
        <v>35557</v>
      </c>
      <c r="E88" s="84">
        <v>28.24</v>
      </c>
      <c r="F88" s="195">
        <v>19.767999999999997</v>
      </c>
      <c r="G88" s="182">
        <f t="shared" si="66"/>
        <v>17.791199999999996</v>
      </c>
      <c r="H88" s="187">
        <f t="shared" si="67"/>
        <v>1.7791199999999998</v>
      </c>
      <c r="I88" s="187">
        <f t="shared" si="68"/>
        <v>1.7791199999999998</v>
      </c>
      <c r="J88" s="187">
        <f t="shared" si="69"/>
        <v>1.7791199999999998</v>
      </c>
      <c r="K88" s="187">
        <f t="shared" si="70"/>
        <v>1.7791199999999998</v>
      </c>
      <c r="L88" s="187">
        <f t="shared" si="71"/>
        <v>1.7791199999999998</v>
      </c>
      <c r="M88" s="187">
        <f t="shared" si="72"/>
        <v>1.7791199999999998</v>
      </c>
      <c r="N88" s="187">
        <f t="shared" si="73"/>
        <v>1.7791199999999998</v>
      </c>
      <c r="O88" s="227">
        <f t="shared" si="74"/>
        <v>0.14825999999999998</v>
      </c>
      <c r="P88" s="227">
        <f t="shared" si="75"/>
        <v>0.14825999999999998</v>
      </c>
      <c r="Q88" s="227">
        <f t="shared" si="76"/>
        <v>0.14825999999999998</v>
      </c>
      <c r="R88" s="227">
        <f t="shared" si="77"/>
        <v>0.14825999999999998</v>
      </c>
      <c r="S88" s="227">
        <f t="shared" si="78"/>
        <v>0.14825999999999998</v>
      </c>
      <c r="T88" s="227">
        <f t="shared" si="79"/>
        <v>0.14825999999999998</v>
      </c>
      <c r="U88" s="227">
        <f t="shared" si="80"/>
        <v>0.14825999999999998</v>
      </c>
      <c r="V88" s="227">
        <f t="shared" si="81"/>
        <v>0.14825999999999998</v>
      </c>
      <c r="W88" s="227"/>
      <c r="X88" s="227"/>
      <c r="Y88" s="227"/>
      <c r="Z88" s="227"/>
      <c r="AA88" s="86">
        <f t="shared" si="82"/>
        <v>1.1860799999999998</v>
      </c>
      <c r="AB88" s="223">
        <f t="shared" si="65"/>
        <v>8.3333333333333332E-3</v>
      </c>
    </row>
    <row r="89" spans="1:28" customFormat="1" x14ac:dyDescent="0.2">
      <c r="A89" s="23">
        <v>85</v>
      </c>
      <c r="B89" s="24" t="s">
        <v>32</v>
      </c>
      <c r="C89" s="25">
        <v>2999</v>
      </c>
      <c r="D89" s="26">
        <v>35709</v>
      </c>
      <c r="E89" s="84">
        <v>9.9</v>
      </c>
      <c r="F89" s="195">
        <v>5.94</v>
      </c>
      <c r="G89" s="182">
        <f t="shared" si="66"/>
        <v>5.3460000000000001</v>
      </c>
      <c r="H89" s="187">
        <f t="shared" si="67"/>
        <v>0.53460000000000008</v>
      </c>
      <c r="I89" s="187">
        <f t="shared" si="68"/>
        <v>0.53460000000000008</v>
      </c>
      <c r="J89" s="187">
        <f t="shared" si="69"/>
        <v>0.53460000000000008</v>
      </c>
      <c r="K89" s="187">
        <f t="shared" si="70"/>
        <v>0.53460000000000008</v>
      </c>
      <c r="L89" s="187">
        <f t="shared" si="71"/>
        <v>0.53460000000000008</v>
      </c>
      <c r="M89" s="187">
        <f t="shared" si="72"/>
        <v>0.53460000000000008</v>
      </c>
      <c r="N89" s="187">
        <f t="shared" si="73"/>
        <v>0.53460000000000008</v>
      </c>
      <c r="O89" s="227">
        <f t="shared" si="74"/>
        <v>4.4549999999999999E-2</v>
      </c>
      <c r="P89" s="227">
        <f t="shared" si="75"/>
        <v>4.4549999999999999E-2</v>
      </c>
      <c r="Q89" s="227">
        <f t="shared" si="76"/>
        <v>4.4549999999999999E-2</v>
      </c>
      <c r="R89" s="227">
        <f t="shared" si="77"/>
        <v>4.4549999999999999E-2</v>
      </c>
      <c r="S89" s="227">
        <f t="shared" si="78"/>
        <v>4.4549999999999999E-2</v>
      </c>
      <c r="T89" s="227">
        <f t="shared" si="79"/>
        <v>4.4549999999999999E-2</v>
      </c>
      <c r="U89" s="227">
        <f t="shared" si="80"/>
        <v>4.4549999999999999E-2</v>
      </c>
      <c r="V89" s="227">
        <f t="shared" si="81"/>
        <v>4.4549999999999999E-2</v>
      </c>
      <c r="W89" s="227"/>
      <c r="X89" s="227"/>
      <c r="Y89" s="227"/>
      <c r="Z89" s="227"/>
      <c r="AA89" s="86">
        <f t="shared" si="82"/>
        <v>0.35639999999999994</v>
      </c>
      <c r="AB89" s="223">
        <f t="shared" si="65"/>
        <v>8.3333333333333332E-3</v>
      </c>
    </row>
    <row r="90" spans="1:28" customFormat="1" x14ac:dyDescent="0.2">
      <c r="A90" s="23">
        <v>91</v>
      </c>
      <c r="B90" s="24" t="s">
        <v>38</v>
      </c>
      <c r="C90" s="25">
        <v>162</v>
      </c>
      <c r="D90" s="26">
        <v>35914</v>
      </c>
      <c r="E90" s="84">
        <v>250</v>
      </c>
      <c r="F90" s="195">
        <v>150</v>
      </c>
      <c r="G90" s="182">
        <f t="shared" si="66"/>
        <v>135</v>
      </c>
      <c r="H90" s="187">
        <f t="shared" si="67"/>
        <v>13.5</v>
      </c>
      <c r="I90" s="187">
        <f t="shared" si="68"/>
        <v>13.5</v>
      </c>
      <c r="J90" s="187">
        <f t="shared" si="69"/>
        <v>13.5</v>
      </c>
      <c r="K90" s="187">
        <f t="shared" si="70"/>
        <v>13.5</v>
      </c>
      <c r="L90" s="187">
        <f t="shared" si="71"/>
        <v>13.5</v>
      </c>
      <c r="M90" s="187">
        <f t="shared" si="72"/>
        <v>13.5</v>
      </c>
      <c r="N90" s="187">
        <f t="shared" si="73"/>
        <v>13.5</v>
      </c>
      <c r="O90" s="227">
        <f t="shared" si="74"/>
        <v>1.125</v>
      </c>
      <c r="P90" s="227">
        <f t="shared" si="75"/>
        <v>1.125</v>
      </c>
      <c r="Q90" s="227">
        <f t="shared" si="76"/>
        <v>1.125</v>
      </c>
      <c r="R90" s="227">
        <f t="shared" si="77"/>
        <v>1.125</v>
      </c>
      <c r="S90" s="227">
        <f t="shared" si="78"/>
        <v>1.125</v>
      </c>
      <c r="T90" s="227">
        <f t="shared" si="79"/>
        <v>1.125</v>
      </c>
      <c r="U90" s="227">
        <f t="shared" si="80"/>
        <v>1.125</v>
      </c>
      <c r="V90" s="227">
        <f t="shared" si="81"/>
        <v>1.125</v>
      </c>
      <c r="W90" s="227"/>
      <c r="X90" s="227"/>
      <c r="Y90" s="227"/>
      <c r="Z90" s="227"/>
      <c r="AA90" s="86">
        <f t="shared" si="82"/>
        <v>9</v>
      </c>
      <c r="AB90" s="223">
        <f t="shared" si="65"/>
        <v>8.3333333333333332E-3</v>
      </c>
    </row>
    <row r="91" spans="1:28" customFormat="1" x14ac:dyDescent="0.2">
      <c r="A91" s="23">
        <v>92</v>
      </c>
      <c r="B91" s="24" t="s">
        <v>39</v>
      </c>
      <c r="C91" s="25">
        <v>162</v>
      </c>
      <c r="D91" s="26">
        <v>35914</v>
      </c>
      <c r="E91" s="84">
        <v>250</v>
      </c>
      <c r="F91" s="195">
        <v>150</v>
      </c>
      <c r="G91" s="182">
        <f t="shared" si="66"/>
        <v>135</v>
      </c>
      <c r="H91" s="187">
        <f t="shared" si="67"/>
        <v>13.5</v>
      </c>
      <c r="I91" s="187">
        <f t="shared" si="68"/>
        <v>13.5</v>
      </c>
      <c r="J91" s="187">
        <f t="shared" si="69"/>
        <v>13.5</v>
      </c>
      <c r="K91" s="187">
        <f t="shared" si="70"/>
        <v>13.5</v>
      </c>
      <c r="L91" s="187">
        <f t="shared" si="71"/>
        <v>13.5</v>
      </c>
      <c r="M91" s="187">
        <f t="shared" si="72"/>
        <v>13.5</v>
      </c>
      <c r="N91" s="187">
        <f t="shared" si="73"/>
        <v>13.5</v>
      </c>
      <c r="O91" s="227">
        <f t="shared" si="74"/>
        <v>1.125</v>
      </c>
      <c r="P91" s="227">
        <f t="shared" si="75"/>
        <v>1.125</v>
      </c>
      <c r="Q91" s="227">
        <f t="shared" si="76"/>
        <v>1.125</v>
      </c>
      <c r="R91" s="227">
        <f t="shared" si="77"/>
        <v>1.125</v>
      </c>
      <c r="S91" s="227">
        <f t="shared" si="78"/>
        <v>1.125</v>
      </c>
      <c r="T91" s="227">
        <f t="shared" si="79"/>
        <v>1.125</v>
      </c>
      <c r="U91" s="227">
        <f t="shared" si="80"/>
        <v>1.125</v>
      </c>
      <c r="V91" s="227">
        <f t="shared" si="81"/>
        <v>1.125</v>
      </c>
      <c r="W91" s="227"/>
      <c r="X91" s="227"/>
      <c r="Y91" s="227"/>
      <c r="Z91" s="227"/>
      <c r="AA91" s="86">
        <f t="shared" si="82"/>
        <v>9</v>
      </c>
      <c r="AB91" s="223">
        <f t="shared" si="65"/>
        <v>8.3333333333333332E-3</v>
      </c>
    </row>
    <row r="92" spans="1:28" customFormat="1" x14ac:dyDescent="0.2">
      <c r="A92" s="23">
        <v>93</v>
      </c>
      <c r="B92" s="24" t="s">
        <v>40</v>
      </c>
      <c r="C92" s="25">
        <v>162</v>
      </c>
      <c r="D92" s="26">
        <v>35914</v>
      </c>
      <c r="E92" s="84">
        <v>120</v>
      </c>
      <c r="F92" s="195">
        <v>72</v>
      </c>
      <c r="G92" s="182">
        <f t="shared" si="66"/>
        <v>64.8</v>
      </c>
      <c r="H92" s="187">
        <f t="shared" si="67"/>
        <v>6.48</v>
      </c>
      <c r="I92" s="187">
        <f t="shared" si="68"/>
        <v>6.48</v>
      </c>
      <c r="J92" s="187">
        <f t="shared" si="69"/>
        <v>6.48</v>
      </c>
      <c r="K92" s="187">
        <f t="shared" si="70"/>
        <v>6.48</v>
      </c>
      <c r="L92" s="187">
        <f t="shared" si="71"/>
        <v>6.48</v>
      </c>
      <c r="M92" s="187">
        <f t="shared" si="72"/>
        <v>6.48</v>
      </c>
      <c r="N92" s="187">
        <f t="shared" si="73"/>
        <v>6.48</v>
      </c>
      <c r="O92" s="227">
        <f t="shared" si="74"/>
        <v>0.53999999999999992</v>
      </c>
      <c r="P92" s="227">
        <f t="shared" si="75"/>
        <v>0.53999999999999992</v>
      </c>
      <c r="Q92" s="227">
        <f t="shared" si="76"/>
        <v>0.53999999999999992</v>
      </c>
      <c r="R92" s="227">
        <f t="shared" si="77"/>
        <v>0.53999999999999992</v>
      </c>
      <c r="S92" s="227">
        <f t="shared" si="78"/>
        <v>0.53999999999999992</v>
      </c>
      <c r="T92" s="227">
        <f t="shared" si="79"/>
        <v>0.53999999999999992</v>
      </c>
      <c r="U92" s="227">
        <f t="shared" si="80"/>
        <v>0.53999999999999992</v>
      </c>
      <c r="V92" s="227">
        <f t="shared" si="81"/>
        <v>0.53999999999999992</v>
      </c>
      <c r="W92" s="227"/>
      <c r="X92" s="227"/>
      <c r="Y92" s="227"/>
      <c r="Z92" s="227"/>
      <c r="AA92" s="86">
        <f t="shared" si="82"/>
        <v>4.3199999999999994</v>
      </c>
      <c r="AB92" s="223">
        <f t="shared" si="65"/>
        <v>8.3333333333333332E-3</v>
      </c>
    </row>
    <row r="93" spans="1:28" customFormat="1" x14ac:dyDescent="0.2">
      <c r="A93" s="23">
        <v>94</v>
      </c>
      <c r="B93" s="24" t="s">
        <v>41</v>
      </c>
      <c r="C93" s="25">
        <v>1573</v>
      </c>
      <c r="D93" s="26">
        <v>35919</v>
      </c>
      <c r="E93" s="84">
        <v>40</v>
      </c>
      <c r="F93" s="195">
        <v>24</v>
      </c>
      <c r="G93" s="182">
        <f t="shared" si="66"/>
        <v>21.6</v>
      </c>
      <c r="H93" s="187">
        <f t="shared" si="67"/>
        <v>2.16</v>
      </c>
      <c r="I93" s="187">
        <f t="shared" si="68"/>
        <v>2.16</v>
      </c>
      <c r="J93" s="187">
        <f t="shared" si="69"/>
        <v>2.16</v>
      </c>
      <c r="K93" s="187">
        <f t="shared" si="70"/>
        <v>2.16</v>
      </c>
      <c r="L93" s="187">
        <f t="shared" si="71"/>
        <v>2.16</v>
      </c>
      <c r="M93" s="187">
        <f t="shared" si="72"/>
        <v>2.16</v>
      </c>
      <c r="N93" s="187">
        <f t="shared" si="73"/>
        <v>2.16</v>
      </c>
      <c r="O93" s="227">
        <f t="shared" si="74"/>
        <v>0.18000000000000002</v>
      </c>
      <c r="P93" s="227">
        <f t="shared" si="75"/>
        <v>0.18000000000000002</v>
      </c>
      <c r="Q93" s="227">
        <f t="shared" si="76"/>
        <v>0.18000000000000002</v>
      </c>
      <c r="R93" s="227">
        <f t="shared" si="77"/>
        <v>0.18000000000000002</v>
      </c>
      <c r="S93" s="227">
        <f t="shared" si="78"/>
        <v>0.18000000000000002</v>
      </c>
      <c r="T93" s="227">
        <f t="shared" si="79"/>
        <v>0.18000000000000002</v>
      </c>
      <c r="U93" s="227">
        <f t="shared" si="80"/>
        <v>0.18000000000000002</v>
      </c>
      <c r="V93" s="227">
        <f t="shared" si="81"/>
        <v>0.18000000000000002</v>
      </c>
      <c r="W93" s="227"/>
      <c r="X93" s="227"/>
      <c r="Y93" s="227"/>
      <c r="Z93" s="227"/>
      <c r="AA93" s="86">
        <f t="shared" si="82"/>
        <v>1.44</v>
      </c>
      <c r="AB93" s="223">
        <f t="shared" si="65"/>
        <v>8.3333333333333332E-3</v>
      </c>
    </row>
    <row r="94" spans="1:28" customFormat="1" x14ac:dyDescent="0.2">
      <c r="A94" s="23">
        <v>95</v>
      </c>
      <c r="B94" s="24" t="s">
        <v>41</v>
      </c>
      <c r="C94" s="25">
        <v>1573</v>
      </c>
      <c r="D94" s="26">
        <v>35919</v>
      </c>
      <c r="E94" s="84">
        <v>40</v>
      </c>
      <c r="F94" s="195">
        <v>24</v>
      </c>
      <c r="G94" s="182">
        <f t="shared" si="66"/>
        <v>21.6</v>
      </c>
      <c r="H94" s="187">
        <f t="shared" si="67"/>
        <v>2.16</v>
      </c>
      <c r="I94" s="187">
        <f t="shared" si="68"/>
        <v>2.16</v>
      </c>
      <c r="J94" s="187">
        <f t="shared" si="69"/>
        <v>2.16</v>
      </c>
      <c r="K94" s="187">
        <f t="shared" si="70"/>
        <v>2.16</v>
      </c>
      <c r="L94" s="187">
        <f t="shared" si="71"/>
        <v>2.16</v>
      </c>
      <c r="M94" s="187">
        <f t="shared" si="72"/>
        <v>2.16</v>
      </c>
      <c r="N94" s="187">
        <f t="shared" si="73"/>
        <v>2.16</v>
      </c>
      <c r="O94" s="227">
        <f t="shared" si="74"/>
        <v>0.18000000000000002</v>
      </c>
      <c r="P94" s="227">
        <f t="shared" si="75"/>
        <v>0.18000000000000002</v>
      </c>
      <c r="Q94" s="227">
        <f t="shared" si="76"/>
        <v>0.18000000000000002</v>
      </c>
      <c r="R94" s="227">
        <f t="shared" si="77"/>
        <v>0.18000000000000002</v>
      </c>
      <c r="S94" s="227">
        <f t="shared" si="78"/>
        <v>0.18000000000000002</v>
      </c>
      <c r="T94" s="227">
        <f t="shared" si="79"/>
        <v>0.18000000000000002</v>
      </c>
      <c r="U94" s="227">
        <f t="shared" si="80"/>
        <v>0.18000000000000002</v>
      </c>
      <c r="V94" s="227">
        <f t="shared" si="81"/>
        <v>0.18000000000000002</v>
      </c>
      <c r="W94" s="227"/>
      <c r="X94" s="227"/>
      <c r="Y94" s="227"/>
      <c r="Z94" s="227"/>
      <c r="AA94" s="86">
        <f t="shared" si="82"/>
        <v>1.44</v>
      </c>
      <c r="AB94" s="223">
        <f t="shared" si="65"/>
        <v>8.3333333333333332E-3</v>
      </c>
    </row>
    <row r="95" spans="1:28" customFormat="1" x14ac:dyDescent="0.2">
      <c r="A95" s="23">
        <v>96</v>
      </c>
      <c r="B95" s="24" t="s">
        <v>41</v>
      </c>
      <c r="C95" s="25">
        <v>1573</v>
      </c>
      <c r="D95" s="26">
        <v>35919</v>
      </c>
      <c r="E95" s="84">
        <v>40</v>
      </c>
      <c r="F95" s="195">
        <v>24</v>
      </c>
      <c r="G95" s="182">
        <f t="shared" si="66"/>
        <v>21.6</v>
      </c>
      <c r="H95" s="187">
        <f t="shared" si="67"/>
        <v>2.16</v>
      </c>
      <c r="I95" s="187">
        <f t="shared" si="68"/>
        <v>2.16</v>
      </c>
      <c r="J95" s="187">
        <f t="shared" si="69"/>
        <v>2.16</v>
      </c>
      <c r="K95" s="187">
        <f t="shared" si="70"/>
        <v>2.16</v>
      </c>
      <c r="L95" s="187">
        <f t="shared" si="71"/>
        <v>2.16</v>
      </c>
      <c r="M95" s="187">
        <f t="shared" si="72"/>
        <v>2.16</v>
      </c>
      <c r="N95" s="187">
        <f t="shared" si="73"/>
        <v>2.16</v>
      </c>
      <c r="O95" s="227">
        <f t="shared" si="74"/>
        <v>0.18000000000000002</v>
      </c>
      <c r="P95" s="227">
        <f t="shared" si="75"/>
        <v>0.18000000000000002</v>
      </c>
      <c r="Q95" s="227">
        <f t="shared" si="76"/>
        <v>0.18000000000000002</v>
      </c>
      <c r="R95" s="227">
        <f t="shared" si="77"/>
        <v>0.18000000000000002</v>
      </c>
      <c r="S95" s="227">
        <f t="shared" si="78"/>
        <v>0.18000000000000002</v>
      </c>
      <c r="T95" s="227">
        <f t="shared" si="79"/>
        <v>0.18000000000000002</v>
      </c>
      <c r="U95" s="227">
        <f t="shared" si="80"/>
        <v>0.18000000000000002</v>
      </c>
      <c r="V95" s="227">
        <f t="shared" si="81"/>
        <v>0.18000000000000002</v>
      </c>
      <c r="W95" s="227"/>
      <c r="X95" s="227"/>
      <c r="Y95" s="227"/>
      <c r="Z95" s="227"/>
      <c r="AA95" s="86">
        <f t="shared" si="82"/>
        <v>1.44</v>
      </c>
      <c r="AB95" s="223">
        <f t="shared" si="65"/>
        <v>8.3333333333333332E-3</v>
      </c>
    </row>
    <row r="96" spans="1:28" customFormat="1" x14ac:dyDescent="0.2">
      <c r="A96" s="23">
        <v>97</v>
      </c>
      <c r="B96" s="24" t="s">
        <v>41</v>
      </c>
      <c r="C96" s="25">
        <v>1573</v>
      </c>
      <c r="D96" s="26">
        <v>35919</v>
      </c>
      <c r="E96" s="84">
        <v>40</v>
      </c>
      <c r="F96" s="195">
        <v>24</v>
      </c>
      <c r="G96" s="182">
        <f t="shared" si="66"/>
        <v>21.6</v>
      </c>
      <c r="H96" s="187">
        <f t="shared" si="67"/>
        <v>2.16</v>
      </c>
      <c r="I96" s="187">
        <f t="shared" si="68"/>
        <v>2.16</v>
      </c>
      <c r="J96" s="187">
        <f t="shared" si="69"/>
        <v>2.16</v>
      </c>
      <c r="K96" s="187">
        <f t="shared" si="70"/>
        <v>2.16</v>
      </c>
      <c r="L96" s="187">
        <f t="shared" si="71"/>
        <v>2.16</v>
      </c>
      <c r="M96" s="187">
        <f t="shared" si="72"/>
        <v>2.16</v>
      </c>
      <c r="N96" s="187">
        <f t="shared" si="73"/>
        <v>2.16</v>
      </c>
      <c r="O96" s="227">
        <f t="shared" si="74"/>
        <v>0.18000000000000002</v>
      </c>
      <c r="P96" s="227">
        <f t="shared" si="75"/>
        <v>0.18000000000000002</v>
      </c>
      <c r="Q96" s="227">
        <f t="shared" si="76"/>
        <v>0.18000000000000002</v>
      </c>
      <c r="R96" s="227">
        <f t="shared" si="77"/>
        <v>0.18000000000000002</v>
      </c>
      <c r="S96" s="227">
        <f t="shared" si="78"/>
        <v>0.18000000000000002</v>
      </c>
      <c r="T96" s="227">
        <f t="shared" si="79"/>
        <v>0.18000000000000002</v>
      </c>
      <c r="U96" s="227">
        <f t="shared" si="80"/>
        <v>0.18000000000000002</v>
      </c>
      <c r="V96" s="227">
        <f t="shared" si="81"/>
        <v>0.18000000000000002</v>
      </c>
      <c r="W96" s="227"/>
      <c r="X96" s="227"/>
      <c r="Y96" s="227"/>
      <c r="Z96" s="227"/>
      <c r="AA96" s="86">
        <f t="shared" si="82"/>
        <v>1.44</v>
      </c>
      <c r="AB96" s="223">
        <f t="shared" si="65"/>
        <v>8.3333333333333332E-3</v>
      </c>
    </row>
    <row r="97" spans="1:28" customFormat="1" x14ac:dyDescent="0.2">
      <c r="A97" s="23">
        <v>98</v>
      </c>
      <c r="B97" s="24" t="s">
        <v>41</v>
      </c>
      <c r="C97" s="25">
        <v>1573</v>
      </c>
      <c r="D97" s="26">
        <v>35919</v>
      </c>
      <c r="E97" s="84">
        <v>40</v>
      </c>
      <c r="F97" s="195">
        <v>24</v>
      </c>
      <c r="G97" s="182">
        <f t="shared" si="66"/>
        <v>21.6</v>
      </c>
      <c r="H97" s="187">
        <f t="shared" si="67"/>
        <v>2.16</v>
      </c>
      <c r="I97" s="187">
        <f t="shared" si="68"/>
        <v>2.16</v>
      </c>
      <c r="J97" s="187">
        <f t="shared" si="69"/>
        <v>2.16</v>
      </c>
      <c r="K97" s="187">
        <f t="shared" si="70"/>
        <v>2.16</v>
      </c>
      <c r="L97" s="187">
        <f t="shared" si="71"/>
        <v>2.16</v>
      </c>
      <c r="M97" s="187">
        <f t="shared" si="72"/>
        <v>2.16</v>
      </c>
      <c r="N97" s="187">
        <f t="shared" si="73"/>
        <v>2.16</v>
      </c>
      <c r="O97" s="227">
        <f t="shared" si="74"/>
        <v>0.18000000000000002</v>
      </c>
      <c r="P97" s="227">
        <f t="shared" si="75"/>
        <v>0.18000000000000002</v>
      </c>
      <c r="Q97" s="227">
        <f t="shared" si="76"/>
        <v>0.18000000000000002</v>
      </c>
      <c r="R97" s="227">
        <f t="shared" si="77"/>
        <v>0.18000000000000002</v>
      </c>
      <c r="S97" s="227">
        <f t="shared" si="78"/>
        <v>0.18000000000000002</v>
      </c>
      <c r="T97" s="227">
        <f t="shared" si="79"/>
        <v>0.18000000000000002</v>
      </c>
      <c r="U97" s="227">
        <f t="shared" si="80"/>
        <v>0.18000000000000002</v>
      </c>
      <c r="V97" s="227">
        <f t="shared" si="81"/>
        <v>0.18000000000000002</v>
      </c>
      <c r="W97" s="227"/>
      <c r="X97" s="227"/>
      <c r="Y97" s="227"/>
      <c r="Z97" s="227"/>
      <c r="AA97" s="86">
        <f t="shared" si="82"/>
        <v>1.44</v>
      </c>
      <c r="AB97" s="223">
        <f t="shared" si="65"/>
        <v>8.3333333333333332E-3</v>
      </c>
    </row>
    <row r="98" spans="1:28" customFormat="1" x14ac:dyDescent="0.2">
      <c r="A98" s="23">
        <v>99</v>
      </c>
      <c r="B98" s="24" t="s">
        <v>41</v>
      </c>
      <c r="C98" s="25">
        <v>1573</v>
      </c>
      <c r="D98" s="26">
        <v>35919</v>
      </c>
      <c r="E98" s="84">
        <v>40</v>
      </c>
      <c r="F98" s="195">
        <v>24</v>
      </c>
      <c r="G98" s="182">
        <f t="shared" si="66"/>
        <v>21.6</v>
      </c>
      <c r="H98" s="187">
        <f t="shared" si="67"/>
        <v>2.16</v>
      </c>
      <c r="I98" s="187">
        <f t="shared" si="68"/>
        <v>2.16</v>
      </c>
      <c r="J98" s="187">
        <f t="shared" si="69"/>
        <v>2.16</v>
      </c>
      <c r="K98" s="187">
        <f t="shared" si="70"/>
        <v>2.16</v>
      </c>
      <c r="L98" s="187">
        <f t="shared" si="71"/>
        <v>2.16</v>
      </c>
      <c r="M98" s="187">
        <f t="shared" si="72"/>
        <v>2.16</v>
      </c>
      <c r="N98" s="187">
        <f t="shared" si="73"/>
        <v>2.16</v>
      </c>
      <c r="O98" s="227">
        <f t="shared" si="74"/>
        <v>0.18000000000000002</v>
      </c>
      <c r="P98" s="227">
        <f t="shared" si="75"/>
        <v>0.18000000000000002</v>
      </c>
      <c r="Q98" s="227">
        <f t="shared" si="76"/>
        <v>0.18000000000000002</v>
      </c>
      <c r="R98" s="227">
        <f t="shared" si="77"/>
        <v>0.18000000000000002</v>
      </c>
      <c r="S98" s="227">
        <f t="shared" si="78"/>
        <v>0.18000000000000002</v>
      </c>
      <c r="T98" s="227">
        <f t="shared" si="79"/>
        <v>0.18000000000000002</v>
      </c>
      <c r="U98" s="227">
        <f t="shared" si="80"/>
        <v>0.18000000000000002</v>
      </c>
      <c r="V98" s="227">
        <f t="shared" si="81"/>
        <v>0.18000000000000002</v>
      </c>
      <c r="W98" s="227"/>
      <c r="X98" s="227"/>
      <c r="Y98" s="227"/>
      <c r="Z98" s="227"/>
      <c r="AA98" s="86">
        <f t="shared" si="82"/>
        <v>1.44</v>
      </c>
      <c r="AB98" s="223">
        <f t="shared" si="65"/>
        <v>8.3333333333333332E-3</v>
      </c>
    </row>
    <row r="99" spans="1:28" customFormat="1" x14ac:dyDescent="0.2">
      <c r="A99" s="23">
        <v>100</v>
      </c>
      <c r="B99" s="24" t="s">
        <v>41</v>
      </c>
      <c r="C99" s="25">
        <v>1573</v>
      </c>
      <c r="D99" s="26">
        <v>35919</v>
      </c>
      <c r="E99" s="84">
        <v>40</v>
      </c>
      <c r="F99" s="195">
        <v>24</v>
      </c>
      <c r="G99" s="182">
        <f t="shared" si="66"/>
        <v>21.6</v>
      </c>
      <c r="H99" s="187">
        <f t="shared" si="67"/>
        <v>2.16</v>
      </c>
      <c r="I99" s="187">
        <f t="shared" si="68"/>
        <v>2.16</v>
      </c>
      <c r="J99" s="187">
        <f t="shared" si="69"/>
        <v>2.16</v>
      </c>
      <c r="K99" s="187">
        <f t="shared" si="70"/>
        <v>2.16</v>
      </c>
      <c r="L99" s="187">
        <f t="shared" si="71"/>
        <v>2.16</v>
      </c>
      <c r="M99" s="187">
        <f t="shared" si="72"/>
        <v>2.16</v>
      </c>
      <c r="N99" s="187">
        <f t="shared" si="73"/>
        <v>2.16</v>
      </c>
      <c r="O99" s="227">
        <f t="shared" si="74"/>
        <v>0.18000000000000002</v>
      </c>
      <c r="P99" s="227">
        <f t="shared" si="75"/>
        <v>0.18000000000000002</v>
      </c>
      <c r="Q99" s="227">
        <f t="shared" si="76"/>
        <v>0.18000000000000002</v>
      </c>
      <c r="R99" s="227">
        <f t="shared" si="77"/>
        <v>0.18000000000000002</v>
      </c>
      <c r="S99" s="227">
        <f t="shared" si="78"/>
        <v>0.18000000000000002</v>
      </c>
      <c r="T99" s="227">
        <f t="shared" si="79"/>
        <v>0.18000000000000002</v>
      </c>
      <c r="U99" s="227">
        <f t="shared" si="80"/>
        <v>0.18000000000000002</v>
      </c>
      <c r="V99" s="227">
        <f t="shared" si="81"/>
        <v>0.18000000000000002</v>
      </c>
      <c r="W99" s="227"/>
      <c r="X99" s="227"/>
      <c r="Y99" s="227"/>
      <c r="Z99" s="227"/>
      <c r="AA99" s="86">
        <f t="shared" si="82"/>
        <v>1.44</v>
      </c>
      <c r="AB99" s="223">
        <f t="shared" si="65"/>
        <v>8.3333333333333332E-3</v>
      </c>
    </row>
    <row r="100" spans="1:28" customFormat="1" x14ac:dyDescent="0.2">
      <c r="A100" s="23">
        <v>101</v>
      </c>
      <c r="B100" s="24" t="s">
        <v>41</v>
      </c>
      <c r="C100" s="25">
        <v>1573</v>
      </c>
      <c r="D100" s="26">
        <v>35919</v>
      </c>
      <c r="E100" s="84">
        <v>40</v>
      </c>
      <c r="F100" s="195">
        <v>24</v>
      </c>
      <c r="G100" s="182">
        <f t="shared" si="66"/>
        <v>21.6</v>
      </c>
      <c r="H100" s="187">
        <f t="shared" si="67"/>
        <v>2.16</v>
      </c>
      <c r="I100" s="187">
        <f t="shared" si="68"/>
        <v>2.16</v>
      </c>
      <c r="J100" s="187">
        <f t="shared" si="69"/>
        <v>2.16</v>
      </c>
      <c r="K100" s="187">
        <f t="shared" si="70"/>
        <v>2.16</v>
      </c>
      <c r="L100" s="187">
        <f t="shared" si="71"/>
        <v>2.16</v>
      </c>
      <c r="M100" s="187">
        <f t="shared" si="72"/>
        <v>2.16</v>
      </c>
      <c r="N100" s="187">
        <f t="shared" si="73"/>
        <v>2.16</v>
      </c>
      <c r="O100" s="227">
        <f t="shared" si="74"/>
        <v>0.18000000000000002</v>
      </c>
      <c r="P100" s="227">
        <f t="shared" si="75"/>
        <v>0.18000000000000002</v>
      </c>
      <c r="Q100" s="227">
        <f t="shared" si="76"/>
        <v>0.18000000000000002</v>
      </c>
      <c r="R100" s="227">
        <f t="shared" si="77"/>
        <v>0.18000000000000002</v>
      </c>
      <c r="S100" s="227">
        <f t="shared" si="78"/>
        <v>0.18000000000000002</v>
      </c>
      <c r="T100" s="227">
        <f t="shared" si="79"/>
        <v>0.18000000000000002</v>
      </c>
      <c r="U100" s="227">
        <f t="shared" si="80"/>
        <v>0.18000000000000002</v>
      </c>
      <c r="V100" s="227">
        <f t="shared" si="81"/>
        <v>0.18000000000000002</v>
      </c>
      <c r="W100" s="227"/>
      <c r="X100" s="227"/>
      <c r="Y100" s="227"/>
      <c r="Z100" s="227"/>
      <c r="AA100" s="86">
        <f t="shared" si="82"/>
        <v>1.44</v>
      </c>
      <c r="AB100" s="223">
        <f t="shared" si="65"/>
        <v>8.3333333333333332E-3</v>
      </c>
    </row>
    <row r="101" spans="1:28" customFormat="1" x14ac:dyDescent="0.2">
      <c r="A101" s="23">
        <v>102</v>
      </c>
      <c r="B101" s="24" t="s">
        <v>41</v>
      </c>
      <c r="C101" s="25">
        <v>1573</v>
      </c>
      <c r="D101" s="26">
        <v>35919</v>
      </c>
      <c r="E101" s="84">
        <v>40</v>
      </c>
      <c r="F101" s="195">
        <v>24</v>
      </c>
      <c r="G101" s="182">
        <f t="shared" si="66"/>
        <v>21.6</v>
      </c>
      <c r="H101" s="187">
        <f t="shared" si="67"/>
        <v>2.16</v>
      </c>
      <c r="I101" s="187">
        <f t="shared" si="68"/>
        <v>2.16</v>
      </c>
      <c r="J101" s="187">
        <f t="shared" si="69"/>
        <v>2.16</v>
      </c>
      <c r="K101" s="187">
        <f t="shared" si="70"/>
        <v>2.16</v>
      </c>
      <c r="L101" s="187">
        <f t="shared" si="71"/>
        <v>2.16</v>
      </c>
      <c r="M101" s="187">
        <f t="shared" si="72"/>
        <v>2.16</v>
      </c>
      <c r="N101" s="187">
        <f t="shared" si="73"/>
        <v>2.16</v>
      </c>
      <c r="O101" s="227">
        <f t="shared" si="74"/>
        <v>0.18000000000000002</v>
      </c>
      <c r="P101" s="227">
        <f t="shared" si="75"/>
        <v>0.18000000000000002</v>
      </c>
      <c r="Q101" s="227">
        <f t="shared" si="76"/>
        <v>0.18000000000000002</v>
      </c>
      <c r="R101" s="227">
        <f t="shared" si="77"/>
        <v>0.18000000000000002</v>
      </c>
      <c r="S101" s="227">
        <f t="shared" si="78"/>
        <v>0.18000000000000002</v>
      </c>
      <c r="T101" s="227">
        <f t="shared" si="79"/>
        <v>0.18000000000000002</v>
      </c>
      <c r="U101" s="227">
        <f t="shared" si="80"/>
        <v>0.18000000000000002</v>
      </c>
      <c r="V101" s="227">
        <f t="shared" si="81"/>
        <v>0.18000000000000002</v>
      </c>
      <c r="W101" s="227"/>
      <c r="X101" s="227"/>
      <c r="Y101" s="227"/>
      <c r="Z101" s="227"/>
      <c r="AA101" s="86">
        <f t="shared" si="82"/>
        <v>1.44</v>
      </c>
      <c r="AB101" s="223">
        <f t="shared" si="65"/>
        <v>8.3333333333333332E-3</v>
      </c>
    </row>
    <row r="102" spans="1:28" customFormat="1" x14ac:dyDescent="0.2">
      <c r="A102" s="23">
        <v>103</v>
      </c>
      <c r="B102" s="24" t="s">
        <v>41</v>
      </c>
      <c r="C102" s="25">
        <v>1573</v>
      </c>
      <c r="D102" s="26">
        <v>35919</v>
      </c>
      <c r="E102" s="84">
        <v>40</v>
      </c>
      <c r="F102" s="195">
        <v>24</v>
      </c>
      <c r="G102" s="182">
        <f t="shared" si="66"/>
        <v>21.6</v>
      </c>
      <c r="H102" s="187">
        <f t="shared" si="67"/>
        <v>2.16</v>
      </c>
      <c r="I102" s="187">
        <f t="shared" si="68"/>
        <v>2.16</v>
      </c>
      <c r="J102" s="187">
        <f t="shared" si="69"/>
        <v>2.16</v>
      </c>
      <c r="K102" s="187">
        <f t="shared" si="70"/>
        <v>2.16</v>
      </c>
      <c r="L102" s="187">
        <f t="shared" si="71"/>
        <v>2.16</v>
      </c>
      <c r="M102" s="187">
        <f t="shared" si="72"/>
        <v>2.16</v>
      </c>
      <c r="N102" s="187">
        <f t="shared" si="73"/>
        <v>2.16</v>
      </c>
      <c r="O102" s="227">
        <f t="shared" si="74"/>
        <v>0.18000000000000002</v>
      </c>
      <c r="P102" s="227">
        <f t="shared" si="75"/>
        <v>0.18000000000000002</v>
      </c>
      <c r="Q102" s="227">
        <f t="shared" si="76"/>
        <v>0.18000000000000002</v>
      </c>
      <c r="R102" s="227">
        <f t="shared" si="77"/>
        <v>0.18000000000000002</v>
      </c>
      <c r="S102" s="227">
        <f t="shared" si="78"/>
        <v>0.18000000000000002</v>
      </c>
      <c r="T102" s="227">
        <f t="shared" si="79"/>
        <v>0.18000000000000002</v>
      </c>
      <c r="U102" s="227">
        <f t="shared" si="80"/>
        <v>0.18000000000000002</v>
      </c>
      <c r="V102" s="227">
        <f t="shared" si="81"/>
        <v>0.18000000000000002</v>
      </c>
      <c r="W102" s="227"/>
      <c r="X102" s="227"/>
      <c r="Y102" s="227"/>
      <c r="Z102" s="227"/>
      <c r="AA102" s="86">
        <f t="shared" si="82"/>
        <v>1.44</v>
      </c>
      <c r="AB102" s="223">
        <f t="shared" si="65"/>
        <v>8.3333333333333332E-3</v>
      </c>
    </row>
    <row r="103" spans="1:28" customFormat="1" x14ac:dyDescent="0.2">
      <c r="A103" s="23">
        <v>104</v>
      </c>
      <c r="B103" s="24" t="s">
        <v>41</v>
      </c>
      <c r="C103" s="25">
        <v>1573</v>
      </c>
      <c r="D103" s="26">
        <v>35919</v>
      </c>
      <c r="E103" s="84">
        <v>40</v>
      </c>
      <c r="F103" s="195">
        <v>24</v>
      </c>
      <c r="G103" s="182">
        <f t="shared" si="66"/>
        <v>21.6</v>
      </c>
      <c r="H103" s="187">
        <f t="shared" si="67"/>
        <v>2.16</v>
      </c>
      <c r="I103" s="187">
        <f t="shared" si="68"/>
        <v>2.16</v>
      </c>
      <c r="J103" s="187">
        <f t="shared" si="69"/>
        <v>2.16</v>
      </c>
      <c r="K103" s="187">
        <f t="shared" si="70"/>
        <v>2.16</v>
      </c>
      <c r="L103" s="187">
        <f t="shared" si="71"/>
        <v>2.16</v>
      </c>
      <c r="M103" s="187">
        <f t="shared" si="72"/>
        <v>2.16</v>
      </c>
      <c r="N103" s="187">
        <f t="shared" si="73"/>
        <v>2.16</v>
      </c>
      <c r="O103" s="227">
        <f t="shared" si="74"/>
        <v>0.18000000000000002</v>
      </c>
      <c r="P103" s="227">
        <f t="shared" si="75"/>
        <v>0.18000000000000002</v>
      </c>
      <c r="Q103" s="227">
        <f t="shared" si="76"/>
        <v>0.18000000000000002</v>
      </c>
      <c r="R103" s="227">
        <f t="shared" si="77"/>
        <v>0.18000000000000002</v>
      </c>
      <c r="S103" s="227">
        <f t="shared" si="78"/>
        <v>0.18000000000000002</v>
      </c>
      <c r="T103" s="227">
        <f t="shared" si="79"/>
        <v>0.18000000000000002</v>
      </c>
      <c r="U103" s="227">
        <f t="shared" si="80"/>
        <v>0.18000000000000002</v>
      </c>
      <c r="V103" s="227">
        <f t="shared" si="81"/>
        <v>0.18000000000000002</v>
      </c>
      <c r="W103" s="227"/>
      <c r="X103" s="227"/>
      <c r="Y103" s="227"/>
      <c r="Z103" s="227"/>
      <c r="AA103" s="86">
        <f t="shared" si="82"/>
        <v>1.44</v>
      </c>
      <c r="AB103" s="223">
        <f t="shared" si="65"/>
        <v>8.3333333333333332E-3</v>
      </c>
    </row>
    <row r="104" spans="1:28" customFormat="1" x14ac:dyDescent="0.2">
      <c r="A104" s="23">
        <v>105</v>
      </c>
      <c r="B104" s="24" t="s">
        <v>41</v>
      </c>
      <c r="C104" s="25">
        <v>1573</v>
      </c>
      <c r="D104" s="26">
        <v>35919</v>
      </c>
      <c r="E104" s="84">
        <v>40</v>
      </c>
      <c r="F104" s="195">
        <v>24</v>
      </c>
      <c r="G104" s="182">
        <f t="shared" si="66"/>
        <v>21.6</v>
      </c>
      <c r="H104" s="187">
        <f t="shared" si="67"/>
        <v>2.16</v>
      </c>
      <c r="I104" s="187">
        <f t="shared" si="68"/>
        <v>2.16</v>
      </c>
      <c r="J104" s="187">
        <f t="shared" si="69"/>
        <v>2.16</v>
      </c>
      <c r="K104" s="187">
        <f t="shared" si="70"/>
        <v>2.16</v>
      </c>
      <c r="L104" s="187">
        <f t="shared" si="71"/>
        <v>2.16</v>
      </c>
      <c r="M104" s="187">
        <f t="shared" si="72"/>
        <v>2.16</v>
      </c>
      <c r="N104" s="187">
        <f t="shared" si="73"/>
        <v>2.16</v>
      </c>
      <c r="O104" s="227">
        <f t="shared" si="74"/>
        <v>0.18000000000000002</v>
      </c>
      <c r="P104" s="227">
        <f t="shared" si="75"/>
        <v>0.18000000000000002</v>
      </c>
      <c r="Q104" s="227">
        <f t="shared" si="76"/>
        <v>0.18000000000000002</v>
      </c>
      <c r="R104" s="227">
        <f t="shared" si="77"/>
        <v>0.18000000000000002</v>
      </c>
      <c r="S104" s="227">
        <f t="shared" si="78"/>
        <v>0.18000000000000002</v>
      </c>
      <c r="T104" s="227">
        <f t="shared" si="79"/>
        <v>0.18000000000000002</v>
      </c>
      <c r="U104" s="227">
        <f t="shared" si="80"/>
        <v>0.18000000000000002</v>
      </c>
      <c r="V104" s="227">
        <f t="shared" si="81"/>
        <v>0.18000000000000002</v>
      </c>
      <c r="W104" s="227"/>
      <c r="X104" s="227"/>
      <c r="Y104" s="227"/>
      <c r="Z104" s="227"/>
      <c r="AA104" s="86">
        <f t="shared" si="82"/>
        <v>1.44</v>
      </c>
      <c r="AB104" s="223">
        <f t="shared" si="65"/>
        <v>8.3333333333333332E-3</v>
      </c>
    </row>
    <row r="105" spans="1:28" customFormat="1" x14ac:dyDescent="0.2">
      <c r="A105" s="23">
        <v>106</v>
      </c>
      <c r="B105" s="24" t="s">
        <v>41</v>
      </c>
      <c r="C105" s="25">
        <v>1573</v>
      </c>
      <c r="D105" s="26">
        <v>35919</v>
      </c>
      <c r="E105" s="84">
        <v>40</v>
      </c>
      <c r="F105" s="195">
        <v>24</v>
      </c>
      <c r="G105" s="182">
        <f t="shared" si="66"/>
        <v>21.6</v>
      </c>
      <c r="H105" s="187">
        <f t="shared" si="67"/>
        <v>2.16</v>
      </c>
      <c r="I105" s="187">
        <f t="shared" si="68"/>
        <v>2.16</v>
      </c>
      <c r="J105" s="187">
        <f t="shared" si="69"/>
        <v>2.16</v>
      </c>
      <c r="K105" s="187">
        <f t="shared" si="70"/>
        <v>2.16</v>
      </c>
      <c r="L105" s="187">
        <f t="shared" si="71"/>
        <v>2.16</v>
      </c>
      <c r="M105" s="187">
        <f t="shared" si="72"/>
        <v>2.16</v>
      </c>
      <c r="N105" s="187">
        <f t="shared" si="73"/>
        <v>2.16</v>
      </c>
      <c r="O105" s="227">
        <f t="shared" si="74"/>
        <v>0.18000000000000002</v>
      </c>
      <c r="P105" s="227">
        <f t="shared" si="75"/>
        <v>0.18000000000000002</v>
      </c>
      <c r="Q105" s="227">
        <f t="shared" si="76"/>
        <v>0.18000000000000002</v>
      </c>
      <c r="R105" s="227">
        <f t="shared" si="77"/>
        <v>0.18000000000000002</v>
      </c>
      <c r="S105" s="227">
        <f t="shared" si="78"/>
        <v>0.18000000000000002</v>
      </c>
      <c r="T105" s="227">
        <f t="shared" si="79"/>
        <v>0.18000000000000002</v>
      </c>
      <c r="U105" s="227">
        <f t="shared" si="80"/>
        <v>0.18000000000000002</v>
      </c>
      <c r="V105" s="227">
        <f t="shared" si="81"/>
        <v>0.18000000000000002</v>
      </c>
      <c r="W105" s="227"/>
      <c r="X105" s="227"/>
      <c r="Y105" s="227"/>
      <c r="Z105" s="227"/>
      <c r="AA105" s="86">
        <f t="shared" si="82"/>
        <v>1.44</v>
      </c>
      <c r="AB105" s="223">
        <f t="shared" si="65"/>
        <v>8.3333333333333332E-3</v>
      </c>
    </row>
    <row r="106" spans="1:28" customFormat="1" x14ac:dyDescent="0.2">
      <c r="A106" s="23">
        <v>107</v>
      </c>
      <c r="B106" s="24" t="s">
        <v>41</v>
      </c>
      <c r="C106" s="25">
        <v>1573</v>
      </c>
      <c r="D106" s="26">
        <v>35919</v>
      </c>
      <c r="E106" s="84">
        <v>40</v>
      </c>
      <c r="F106" s="195">
        <v>24</v>
      </c>
      <c r="G106" s="182">
        <f t="shared" si="66"/>
        <v>21.6</v>
      </c>
      <c r="H106" s="187">
        <f t="shared" si="67"/>
        <v>2.16</v>
      </c>
      <c r="I106" s="187">
        <f t="shared" si="68"/>
        <v>2.16</v>
      </c>
      <c r="J106" s="187">
        <f t="shared" si="69"/>
        <v>2.16</v>
      </c>
      <c r="K106" s="187">
        <f t="shared" si="70"/>
        <v>2.16</v>
      </c>
      <c r="L106" s="187">
        <f t="shared" si="71"/>
        <v>2.16</v>
      </c>
      <c r="M106" s="187">
        <f t="shared" si="72"/>
        <v>2.16</v>
      </c>
      <c r="N106" s="187">
        <f t="shared" si="73"/>
        <v>2.16</v>
      </c>
      <c r="O106" s="227">
        <f t="shared" si="74"/>
        <v>0.18000000000000002</v>
      </c>
      <c r="P106" s="227">
        <f t="shared" si="75"/>
        <v>0.18000000000000002</v>
      </c>
      <c r="Q106" s="227">
        <f t="shared" si="76"/>
        <v>0.18000000000000002</v>
      </c>
      <c r="R106" s="227">
        <f t="shared" si="77"/>
        <v>0.18000000000000002</v>
      </c>
      <c r="S106" s="227">
        <f t="shared" si="78"/>
        <v>0.18000000000000002</v>
      </c>
      <c r="T106" s="227">
        <f t="shared" si="79"/>
        <v>0.18000000000000002</v>
      </c>
      <c r="U106" s="227">
        <f t="shared" si="80"/>
        <v>0.18000000000000002</v>
      </c>
      <c r="V106" s="227">
        <f t="shared" si="81"/>
        <v>0.18000000000000002</v>
      </c>
      <c r="W106" s="227"/>
      <c r="X106" s="227"/>
      <c r="Y106" s="227"/>
      <c r="Z106" s="227"/>
      <c r="AA106" s="86">
        <f t="shared" si="82"/>
        <v>1.44</v>
      </c>
      <c r="AB106" s="223">
        <f t="shared" si="65"/>
        <v>8.3333333333333332E-3</v>
      </c>
    </row>
    <row r="107" spans="1:28" customFormat="1" x14ac:dyDescent="0.2">
      <c r="A107" s="23">
        <v>108</v>
      </c>
      <c r="B107" s="24" t="s">
        <v>41</v>
      </c>
      <c r="C107" s="25">
        <v>1573</v>
      </c>
      <c r="D107" s="26">
        <v>35919</v>
      </c>
      <c r="E107" s="84">
        <v>40</v>
      </c>
      <c r="F107" s="195">
        <v>24</v>
      </c>
      <c r="G107" s="182">
        <f t="shared" si="66"/>
        <v>21.6</v>
      </c>
      <c r="H107" s="187">
        <f t="shared" si="67"/>
        <v>2.16</v>
      </c>
      <c r="I107" s="187">
        <f t="shared" si="68"/>
        <v>2.16</v>
      </c>
      <c r="J107" s="187">
        <f t="shared" si="69"/>
        <v>2.16</v>
      </c>
      <c r="K107" s="187">
        <f t="shared" si="70"/>
        <v>2.16</v>
      </c>
      <c r="L107" s="187">
        <f t="shared" si="71"/>
        <v>2.16</v>
      </c>
      <c r="M107" s="187">
        <f t="shared" si="72"/>
        <v>2.16</v>
      </c>
      <c r="N107" s="187">
        <f t="shared" si="73"/>
        <v>2.16</v>
      </c>
      <c r="O107" s="227">
        <f t="shared" si="74"/>
        <v>0.18000000000000002</v>
      </c>
      <c r="P107" s="227">
        <f t="shared" si="75"/>
        <v>0.18000000000000002</v>
      </c>
      <c r="Q107" s="227">
        <f t="shared" si="76"/>
        <v>0.18000000000000002</v>
      </c>
      <c r="R107" s="227">
        <f t="shared" si="77"/>
        <v>0.18000000000000002</v>
      </c>
      <c r="S107" s="227">
        <f t="shared" si="78"/>
        <v>0.18000000000000002</v>
      </c>
      <c r="T107" s="227">
        <f t="shared" si="79"/>
        <v>0.18000000000000002</v>
      </c>
      <c r="U107" s="227">
        <f t="shared" si="80"/>
        <v>0.18000000000000002</v>
      </c>
      <c r="V107" s="227">
        <f t="shared" si="81"/>
        <v>0.18000000000000002</v>
      </c>
      <c r="W107" s="227"/>
      <c r="X107" s="227"/>
      <c r="Y107" s="227"/>
      <c r="Z107" s="227"/>
      <c r="AA107" s="86">
        <f t="shared" si="82"/>
        <v>1.44</v>
      </c>
      <c r="AB107" s="223">
        <f t="shared" si="65"/>
        <v>8.3333333333333332E-3</v>
      </c>
    </row>
    <row r="108" spans="1:28" customFormat="1" x14ac:dyDescent="0.2">
      <c r="A108" s="23">
        <v>109</v>
      </c>
      <c r="B108" s="24" t="s">
        <v>41</v>
      </c>
      <c r="C108" s="25">
        <v>1573</v>
      </c>
      <c r="D108" s="26">
        <v>35919</v>
      </c>
      <c r="E108" s="84">
        <v>40</v>
      </c>
      <c r="F108" s="195">
        <v>24</v>
      </c>
      <c r="G108" s="182">
        <f t="shared" si="66"/>
        <v>21.6</v>
      </c>
      <c r="H108" s="187">
        <f t="shared" si="67"/>
        <v>2.16</v>
      </c>
      <c r="I108" s="187">
        <f t="shared" si="68"/>
        <v>2.16</v>
      </c>
      <c r="J108" s="187">
        <f t="shared" si="69"/>
        <v>2.16</v>
      </c>
      <c r="K108" s="187">
        <f t="shared" si="70"/>
        <v>2.16</v>
      </c>
      <c r="L108" s="187">
        <f t="shared" si="71"/>
        <v>2.16</v>
      </c>
      <c r="M108" s="187">
        <f t="shared" si="72"/>
        <v>2.16</v>
      </c>
      <c r="N108" s="187">
        <f t="shared" si="73"/>
        <v>2.16</v>
      </c>
      <c r="O108" s="227">
        <f t="shared" si="74"/>
        <v>0.18000000000000002</v>
      </c>
      <c r="P108" s="227">
        <f t="shared" si="75"/>
        <v>0.18000000000000002</v>
      </c>
      <c r="Q108" s="227">
        <f t="shared" si="76"/>
        <v>0.18000000000000002</v>
      </c>
      <c r="R108" s="227">
        <f t="shared" si="77"/>
        <v>0.18000000000000002</v>
      </c>
      <c r="S108" s="227">
        <f t="shared" si="78"/>
        <v>0.18000000000000002</v>
      </c>
      <c r="T108" s="227">
        <f t="shared" si="79"/>
        <v>0.18000000000000002</v>
      </c>
      <c r="U108" s="227">
        <f t="shared" si="80"/>
        <v>0.18000000000000002</v>
      </c>
      <c r="V108" s="227">
        <f t="shared" si="81"/>
        <v>0.18000000000000002</v>
      </c>
      <c r="W108" s="227"/>
      <c r="X108" s="227"/>
      <c r="Y108" s="227"/>
      <c r="Z108" s="227"/>
      <c r="AA108" s="86">
        <f t="shared" si="82"/>
        <v>1.44</v>
      </c>
      <c r="AB108" s="223">
        <f t="shared" si="65"/>
        <v>8.3333333333333332E-3</v>
      </c>
    </row>
    <row r="109" spans="1:28" customFormat="1" x14ac:dyDescent="0.2">
      <c r="A109" s="23">
        <v>110</v>
      </c>
      <c r="B109" s="24" t="s">
        <v>41</v>
      </c>
      <c r="C109" s="25">
        <v>1573</v>
      </c>
      <c r="D109" s="26">
        <v>35919</v>
      </c>
      <c r="E109" s="84">
        <v>40</v>
      </c>
      <c r="F109" s="195">
        <v>24</v>
      </c>
      <c r="G109" s="182">
        <f t="shared" si="66"/>
        <v>21.6</v>
      </c>
      <c r="H109" s="187">
        <f t="shared" si="67"/>
        <v>2.16</v>
      </c>
      <c r="I109" s="187">
        <f t="shared" si="68"/>
        <v>2.16</v>
      </c>
      <c r="J109" s="187">
        <f t="shared" si="69"/>
        <v>2.16</v>
      </c>
      <c r="K109" s="187">
        <f t="shared" si="70"/>
        <v>2.16</v>
      </c>
      <c r="L109" s="187">
        <f t="shared" si="71"/>
        <v>2.16</v>
      </c>
      <c r="M109" s="187">
        <f t="shared" si="72"/>
        <v>2.16</v>
      </c>
      <c r="N109" s="187">
        <f t="shared" si="73"/>
        <v>2.16</v>
      </c>
      <c r="O109" s="227">
        <f t="shared" si="74"/>
        <v>0.18000000000000002</v>
      </c>
      <c r="P109" s="227">
        <f t="shared" si="75"/>
        <v>0.18000000000000002</v>
      </c>
      <c r="Q109" s="227">
        <f t="shared" si="76"/>
        <v>0.18000000000000002</v>
      </c>
      <c r="R109" s="227">
        <f t="shared" si="77"/>
        <v>0.18000000000000002</v>
      </c>
      <c r="S109" s="227">
        <f t="shared" si="78"/>
        <v>0.18000000000000002</v>
      </c>
      <c r="T109" s="227">
        <f t="shared" si="79"/>
        <v>0.18000000000000002</v>
      </c>
      <c r="U109" s="227">
        <f t="shared" si="80"/>
        <v>0.18000000000000002</v>
      </c>
      <c r="V109" s="227">
        <f t="shared" si="81"/>
        <v>0.18000000000000002</v>
      </c>
      <c r="W109" s="227"/>
      <c r="X109" s="227"/>
      <c r="Y109" s="227"/>
      <c r="Z109" s="227"/>
      <c r="AA109" s="86">
        <f t="shared" si="82"/>
        <v>1.44</v>
      </c>
      <c r="AB109" s="223">
        <f t="shared" si="65"/>
        <v>8.3333333333333332E-3</v>
      </c>
    </row>
    <row r="110" spans="1:28" customFormat="1" x14ac:dyDescent="0.2">
      <c r="A110" s="23">
        <v>111</v>
      </c>
      <c r="B110" s="24" t="s">
        <v>41</v>
      </c>
      <c r="C110" s="25">
        <v>1573</v>
      </c>
      <c r="D110" s="26">
        <v>35919</v>
      </c>
      <c r="E110" s="84">
        <v>40</v>
      </c>
      <c r="F110" s="195">
        <v>24</v>
      </c>
      <c r="G110" s="182">
        <f t="shared" si="66"/>
        <v>21.6</v>
      </c>
      <c r="H110" s="187">
        <f t="shared" si="67"/>
        <v>2.16</v>
      </c>
      <c r="I110" s="187">
        <f t="shared" si="68"/>
        <v>2.16</v>
      </c>
      <c r="J110" s="187">
        <f t="shared" si="69"/>
        <v>2.16</v>
      </c>
      <c r="K110" s="187">
        <f t="shared" si="70"/>
        <v>2.16</v>
      </c>
      <c r="L110" s="187">
        <f t="shared" si="71"/>
        <v>2.16</v>
      </c>
      <c r="M110" s="187">
        <f t="shared" si="72"/>
        <v>2.16</v>
      </c>
      <c r="N110" s="187">
        <f t="shared" si="73"/>
        <v>2.16</v>
      </c>
      <c r="O110" s="227">
        <f t="shared" si="74"/>
        <v>0.18000000000000002</v>
      </c>
      <c r="P110" s="227">
        <f t="shared" si="75"/>
        <v>0.18000000000000002</v>
      </c>
      <c r="Q110" s="227">
        <f t="shared" si="76"/>
        <v>0.18000000000000002</v>
      </c>
      <c r="R110" s="227">
        <f t="shared" si="77"/>
        <v>0.18000000000000002</v>
      </c>
      <c r="S110" s="227">
        <f t="shared" si="78"/>
        <v>0.18000000000000002</v>
      </c>
      <c r="T110" s="227">
        <f t="shared" si="79"/>
        <v>0.18000000000000002</v>
      </c>
      <c r="U110" s="227">
        <f t="shared" si="80"/>
        <v>0.18000000000000002</v>
      </c>
      <c r="V110" s="227">
        <f t="shared" si="81"/>
        <v>0.18000000000000002</v>
      </c>
      <c r="W110" s="227"/>
      <c r="X110" s="227"/>
      <c r="Y110" s="227"/>
      <c r="Z110" s="227"/>
      <c r="AA110" s="86">
        <f t="shared" si="82"/>
        <v>1.44</v>
      </c>
      <c r="AB110" s="223">
        <f t="shared" si="65"/>
        <v>8.3333333333333332E-3</v>
      </c>
    </row>
    <row r="111" spans="1:28" customFormat="1" x14ac:dyDescent="0.2">
      <c r="A111" s="23">
        <v>112</v>
      </c>
      <c r="B111" s="24" t="s">
        <v>41</v>
      </c>
      <c r="C111" s="25">
        <v>1573</v>
      </c>
      <c r="D111" s="26">
        <v>35919</v>
      </c>
      <c r="E111" s="84">
        <v>40</v>
      </c>
      <c r="F111" s="195">
        <v>24</v>
      </c>
      <c r="G111" s="182">
        <f t="shared" si="66"/>
        <v>21.6</v>
      </c>
      <c r="H111" s="187">
        <f t="shared" si="67"/>
        <v>2.16</v>
      </c>
      <c r="I111" s="187">
        <f t="shared" si="68"/>
        <v>2.16</v>
      </c>
      <c r="J111" s="187">
        <f t="shared" si="69"/>
        <v>2.16</v>
      </c>
      <c r="K111" s="187">
        <f t="shared" si="70"/>
        <v>2.16</v>
      </c>
      <c r="L111" s="187">
        <f t="shared" si="71"/>
        <v>2.16</v>
      </c>
      <c r="M111" s="187">
        <f t="shared" si="72"/>
        <v>2.16</v>
      </c>
      <c r="N111" s="187">
        <f t="shared" si="73"/>
        <v>2.16</v>
      </c>
      <c r="O111" s="227">
        <f t="shared" si="74"/>
        <v>0.18000000000000002</v>
      </c>
      <c r="P111" s="227">
        <f t="shared" si="75"/>
        <v>0.18000000000000002</v>
      </c>
      <c r="Q111" s="227">
        <f t="shared" si="76"/>
        <v>0.18000000000000002</v>
      </c>
      <c r="R111" s="227">
        <f t="shared" si="77"/>
        <v>0.18000000000000002</v>
      </c>
      <c r="S111" s="227">
        <f t="shared" si="78"/>
        <v>0.18000000000000002</v>
      </c>
      <c r="T111" s="227">
        <f t="shared" si="79"/>
        <v>0.18000000000000002</v>
      </c>
      <c r="U111" s="227">
        <f t="shared" si="80"/>
        <v>0.18000000000000002</v>
      </c>
      <c r="V111" s="227">
        <f t="shared" si="81"/>
        <v>0.18000000000000002</v>
      </c>
      <c r="W111" s="227"/>
      <c r="X111" s="227"/>
      <c r="Y111" s="227"/>
      <c r="Z111" s="227"/>
      <c r="AA111" s="86">
        <f t="shared" si="82"/>
        <v>1.44</v>
      </c>
      <c r="AB111" s="223">
        <f t="shared" si="65"/>
        <v>8.3333333333333332E-3</v>
      </c>
    </row>
    <row r="112" spans="1:28" customFormat="1" x14ac:dyDescent="0.2">
      <c r="A112" s="23">
        <v>113</v>
      </c>
      <c r="B112" s="24" t="s">
        <v>41</v>
      </c>
      <c r="C112" s="25">
        <v>1573</v>
      </c>
      <c r="D112" s="26">
        <v>35919</v>
      </c>
      <c r="E112" s="84">
        <v>40</v>
      </c>
      <c r="F112" s="195">
        <v>24</v>
      </c>
      <c r="G112" s="182">
        <f t="shared" si="66"/>
        <v>21.6</v>
      </c>
      <c r="H112" s="187">
        <f t="shared" si="67"/>
        <v>2.16</v>
      </c>
      <c r="I112" s="187">
        <f t="shared" si="68"/>
        <v>2.16</v>
      </c>
      <c r="J112" s="187">
        <f t="shared" si="69"/>
        <v>2.16</v>
      </c>
      <c r="K112" s="187">
        <f t="shared" si="70"/>
        <v>2.16</v>
      </c>
      <c r="L112" s="187">
        <f t="shared" si="71"/>
        <v>2.16</v>
      </c>
      <c r="M112" s="187">
        <f t="shared" si="72"/>
        <v>2.16</v>
      </c>
      <c r="N112" s="187">
        <f t="shared" si="73"/>
        <v>2.16</v>
      </c>
      <c r="O112" s="227">
        <f t="shared" si="74"/>
        <v>0.18000000000000002</v>
      </c>
      <c r="P112" s="227">
        <f t="shared" si="75"/>
        <v>0.18000000000000002</v>
      </c>
      <c r="Q112" s="227">
        <f t="shared" si="76"/>
        <v>0.18000000000000002</v>
      </c>
      <c r="R112" s="227">
        <f t="shared" si="77"/>
        <v>0.18000000000000002</v>
      </c>
      <c r="S112" s="227">
        <f t="shared" si="78"/>
        <v>0.18000000000000002</v>
      </c>
      <c r="T112" s="227">
        <f t="shared" si="79"/>
        <v>0.18000000000000002</v>
      </c>
      <c r="U112" s="227">
        <f t="shared" si="80"/>
        <v>0.18000000000000002</v>
      </c>
      <c r="V112" s="227">
        <f t="shared" si="81"/>
        <v>0.18000000000000002</v>
      </c>
      <c r="W112" s="227"/>
      <c r="X112" s="227"/>
      <c r="Y112" s="227"/>
      <c r="Z112" s="227"/>
      <c r="AA112" s="86">
        <f t="shared" si="82"/>
        <v>1.44</v>
      </c>
      <c r="AB112" s="223">
        <f t="shared" si="65"/>
        <v>8.3333333333333332E-3</v>
      </c>
    </row>
    <row r="113" spans="1:28" customFormat="1" x14ac:dyDescent="0.2">
      <c r="A113" s="23">
        <v>114</v>
      </c>
      <c r="B113" s="24" t="s">
        <v>41</v>
      </c>
      <c r="C113" s="25">
        <v>1573</v>
      </c>
      <c r="D113" s="26">
        <v>35919</v>
      </c>
      <c r="E113" s="84">
        <v>40</v>
      </c>
      <c r="F113" s="195">
        <v>24</v>
      </c>
      <c r="G113" s="182">
        <f t="shared" si="66"/>
        <v>21.6</v>
      </c>
      <c r="H113" s="187">
        <f t="shared" si="67"/>
        <v>2.16</v>
      </c>
      <c r="I113" s="187">
        <f t="shared" si="68"/>
        <v>2.16</v>
      </c>
      <c r="J113" s="187">
        <f t="shared" si="69"/>
        <v>2.16</v>
      </c>
      <c r="K113" s="187">
        <f t="shared" si="70"/>
        <v>2.16</v>
      </c>
      <c r="L113" s="187">
        <f t="shared" si="71"/>
        <v>2.16</v>
      </c>
      <c r="M113" s="187">
        <f t="shared" si="72"/>
        <v>2.16</v>
      </c>
      <c r="N113" s="187">
        <f t="shared" si="73"/>
        <v>2.16</v>
      </c>
      <c r="O113" s="227">
        <f t="shared" si="74"/>
        <v>0.18000000000000002</v>
      </c>
      <c r="P113" s="227">
        <f t="shared" si="75"/>
        <v>0.18000000000000002</v>
      </c>
      <c r="Q113" s="227">
        <f t="shared" si="76"/>
        <v>0.18000000000000002</v>
      </c>
      <c r="R113" s="227">
        <f t="shared" si="77"/>
        <v>0.18000000000000002</v>
      </c>
      <c r="S113" s="227">
        <f t="shared" si="78"/>
        <v>0.18000000000000002</v>
      </c>
      <c r="T113" s="227">
        <f t="shared" si="79"/>
        <v>0.18000000000000002</v>
      </c>
      <c r="U113" s="227">
        <f t="shared" si="80"/>
        <v>0.18000000000000002</v>
      </c>
      <c r="V113" s="227">
        <f t="shared" si="81"/>
        <v>0.18000000000000002</v>
      </c>
      <c r="W113" s="227"/>
      <c r="X113" s="227"/>
      <c r="Y113" s="227"/>
      <c r="Z113" s="227"/>
      <c r="AA113" s="86">
        <f t="shared" si="82"/>
        <v>1.44</v>
      </c>
      <c r="AB113" s="223">
        <f t="shared" si="65"/>
        <v>8.3333333333333332E-3</v>
      </c>
    </row>
    <row r="114" spans="1:28" customFormat="1" x14ac:dyDescent="0.2">
      <c r="A114" s="23">
        <v>115</v>
      </c>
      <c r="B114" s="24" t="s">
        <v>41</v>
      </c>
      <c r="C114" s="25">
        <v>1573</v>
      </c>
      <c r="D114" s="26">
        <v>35919</v>
      </c>
      <c r="E114" s="84">
        <v>40</v>
      </c>
      <c r="F114" s="195">
        <v>24</v>
      </c>
      <c r="G114" s="182">
        <f t="shared" si="66"/>
        <v>21.6</v>
      </c>
      <c r="H114" s="187">
        <f t="shared" si="67"/>
        <v>2.16</v>
      </c>
      <c r="I114" s="187">
        <f t="shared" si="68"/>
        <v>2.16</v>
      </c>
      <c r="J114" s="187">
        <f t="shared" si="69"/>
        <v>2.16</v>
      </c>
      <c r="K114" s="187">
        <f t="shared" si="70"/>
        <v>2.16</v>
      </c>
      <c r="L114" s="187">
        <f t="shared" si="71"/>
        <v>2.16</v>
      </c>
      <c r="M114" s="187">
        <f t="shared" si="72"/>
        <v>2.16</v>
      </c>
      <c r="N114" s="187">
        <f t="shared" si="73"/>
        <v>2.16</v>
      </c>
      <c r="O114" s="227">
        <f t="shared" si="74"/>
        <v>0.18000000000000002</v>
      </c>
      <c r="P114" s="227">
        <f t="shared" si="75"/>
        <v>0.18000000000000002</v>
      </c>
      <c r="Q114" s="227">
        <f t="shared" si="76"/>
        <v>0.18000000000000002</v>
      </c>
      <c r="R114" s="227">
        <f t="shared" si="77"/>
        <v>0.18000000000000002</v>
      </c>
      <c r="S114" s="227">
        <f t="shared" si="78"/>
        <v>0.18000000000000002</v>
      </c>
      <c r="T114" s="227">
        <f t="shared" si="79"/>
        <v>0.18000000000000002</v>
      </c>
      <c r="U114" s="227">
        <f t="shared" si="80"/>
        <v>0.18000000000000002</v>
      </c>
      <c r="V114" s="227">
        <f t="shared" si="81"/>
        <v>0.18000000000000002</v>
      </c>
      <c r="W114" s="227"/>
      <c r="X114" s="227"/>
      <c r="Y114" s="227"/>
      <c r="Z114" s="227"/>
      <c r="AA114" s="86">
        <f t="shared" si="82"/>
        <v>1.44</v>
      </c>
      <c r="AB114" s="223">
        <f t="shared" si="65"/>
        <v>8.3333333333333332E-3</v>
      </c>
    </row>
    <row r="115" spans="1:28" customFormat="1" x14ac:dyDescent="0.2">
      <c r="A115" s="23">
        <v>116</v>
      </c>
      <c r="B115" s="24" t="s">
        <v>41</v>
      </c>
      <c r="C115" s="25">
        <v>1573</v>
      </c>
      <c r="D115" s="26">
        <v>35919</v>
      </c>
      <c r="E115" s="84">
        <v>40</v>
      </c>
      <c r="F115" s="195">
        <v>24</v>
      </c>
      <c r="G115" s="182">
        <f t="shared" si="66"/>
        <v>21.6</v>
      </c>
      <c r="H115" s="187">
        <f t="shared" si="67"/>
        <v>2.16</v>
      </c>
      <c r="I115" s="187">
        <f t="shared" si="68"/>
        <v>2.16</v>
      </c>
      <c r="J115" s="187">
        <f t="shared" si="69"/>
        <v>2.16</v>
      </c>
      <c r="K115" s="187">
        <f t="shared" si="70"/>
        <v>2.16</v>
      </c>
      <c r="L115" s="187">
        <f t="shared" si="71"/>
        <v>2.16</v>
      </c>
      <c r="M115" s="187">
        <f t="shared" si="72"/>
        <v>2.16</v>
      </c>
      <c r="N115" s="187">
        <f t="shared" si="73"/>
        <v>2.16</v>
      </c>
      <c r="O115" s="227">
        <f t="shared" si="74"/>
        <v>0.18000000000000002</v>
      </c>
      <c r="P115" s="227">
        <f t="shared" si="75"/>
        <v>0.18000000000000002</v>
      </c>
      <c r="Q115" s="227">
        <f t="shared" si="76"/>
        <v>0.18000000000000002</v>
      </c>
      <c r="R115" s="227">
        <f t="shared" si="77"/>
        <v>0.18000000000000002</v>
      </c>
      <c r="S115" s="227">
        <f t="shared" si="78"/>
        <v>0.18000000000000002</v>
      </c>
      <c r="T115" s="227">
        <f t="shared" si="79"/>
        <v>0.18000000000000002</v>
      </c>
      <c r="U115" s="227">
        <f t="shared" si="80"/>
        <v>0.18000000000000002</v>
      </c>
      <c r="V115" s="227">
        <f t="shared" si="81"/>
        <v>0.18000000000000002</v>
      </c>
      <c r="W115" s="227"/>
      <c r="X115" s="227"/>
      <c r="Y115" s="227"/>
      <c r="Z115" s="227"/>
      <c r="AA115" s="86">
        <f t="shared" si="82"/>
        <v>1.44</v>
      </c>
      <c r="AB115" s="223">
        <f t="shared" si="65"/>
        <v>8.3333333333333332E-3</v>
      </c>
    </row>
    <row r="116" spans="1:28" customFormat="1" x14ac:dyDescent="0.2">
      <c r="A116" s="23">
        <v>117</v>
      </c>
      <c r="B116" s="24" t="s">
        <v>41</v>
      </c>
      <c r="C116" s="25">
        <v>1573</v>
      </c>
      <c r="D116" s="26">
        <v>35919</v>
      </c>
      <c r="E116" s="84">
        <v>40</v>
      </c>
      <c r="F116" s="195">
        <v>24</v>
      </c>
      <c r="G116" s="182">
        <f t="shared" si="66"/>
        <v>21.6</v>
      </c>
      <c r="H116" s="187">
        <f t="shared" si="67"/>
        <v>2.16</v>
      </c>
      <c r="I116" s="187">
        <f t="shared" si="68"/>
        <v>2.16</v>
      </c>
      <c r="J116" s="187">
        <f t="shared" si="69"/>
        <v>2.16</v>
      </c>
      <c r="K116" s="187">
        <f t="shared" si="70"/>
        <v>2.16</v>
      </c>
      <c r="L116" s="187">
        <f t="shared" si="71"/>
        <v>2.16</v>
      </c>
      <c r="M116" s="187">
        <f t="shared" si="72"/>
        <v>2.16</v>
      </c>
      <c r="N116" s="187">
        <f t="shared" si="73"/>
        <v>2.16</v>
      </c>
      <c r="O116" s="227">
        <f t="shared" si="74"/>
        <v>0.18000000000000002</v>
      </c>
      <c r="P116" s="227">
        <f t="shared" si="75"/>
        <v>0.18000000000000002</v>
      </c>
      <c r="Q116" s="227">
        <f t="shared" si="76"/>
        <v>0.18000000000000002</v>
      </c>
      <c r="R116" s="227">
        <f t="shared" si="77"/>
        <v>0.18000000000000002</v>
      </c>
      <c r="S116" s="227">
        <f t="shared" si="78"/>
        <v>0.18000000000000002</v>
      </c>
      <c r="T116" s="227">
        <f t="shared" si="79"/>
        <v>0.18000000000000002</v>
      </c>
      <c r="U116" s="227">
        <f t="shared" si="80"/>
        <v>0.18000000000000002</v>
      </c>
      <c r="V116" s="227">
        <f t="shared" si="81"/>
        <v>0.18000000000000002</v>
      </c>
      <c r="W116" s="227"/>
      <c r="X116" s="227"/>
      <c r="Y116" s="227"/>
      <c r="Z116" s="227"/>
      <c r="AA116" s="86">
        <f t="shared" si="82"/>
        <v>1.44</v>
      </c>
      <c r="AB116" s="223">
        <f t="shared" si="65"/>
        <v>8.3333333333333332E-3</v>
      </c>
    </row>
    <row r="117" spans="1:28" customFormat="1" x14ac:dyDescent="0.2">
      <c r="A117" s="23">
        <v>118</v>
      </c>
      <c r="B117" s="24" t="s">
        <v>41</v>
      </c>
      <c r="C117" s="25">
        <v>1573</v>
      </c>
      <c r="D117" s="26">
        <v>35919</v>
      </c>
      <c r="E117" s="84">
        <v>40</v>
      </c>
      <c r="F117" s="195">
        <v>24</v>
      </c>
      <c r="G117" s="182">
        <f t="shared" si="66"/>
        <v>21.6</v>
      </c>
      <c r="H117" s="187">
        <f t="shared" si="67"/>
        <v>2.16</v>
      </c>
      <c r="I117" s="187">
        <f t="shared" si="68"/>
        <v>2.16</v>
      </c>
      <c r="J117" s="187">
        <f t="shared" si="69"/>
        <v>2.16</v>
      </c>
      <c r="K117" s="187">
        <f t="shared" si="70"/>
        <v>2.16</v>
      </c>
      <c r="L117" s="187">
        <f t="shared" si="71"/>
        <v>2.16</v>
      </c>
      <c r="M117" s="187">
        <f t="shared" si="72"/>
        <v>2.16</v>
      </c>
      <c r="N117" s="187">
        <f t="shared" si="73"/>
        <v>2.16</v>
      </c>
      <c r="O117" s="227">
        <f t="shared" si="74"/>
        <v>0.18000000000000002</v>
      </c>
      <c r="P117" s="227">
        <f t="shared" si="75"/>
        <v>0.18000000000000002</v>
      </c>
      <c r="Q117" s="227">
        <f t="shared" si="76"/>
        <v>0.18000000000000002</v>
      </c>
      <c r="R117" s="227">
        <f t="shared" si="77"/>
        <v>0.18000000000000002</v>
      </c>
      <c r="S117" s="227">
        <f t="shared" si="78"/>
        <v>0.18000000000000002</v>
      </c>
      <c r="T117" s="227">
        <f t="shared" si="79"/>
        <v>0.18000000000000002</v>
      </c>
      <c r="U117" s="227">
        <f t="shared" si="80"/>
        <v>0.18000000000000002</v>
      </c>
      <c r="V117" s="227">
        <f t="shared" si="81"/>
        <v>0.18000000000000002</v>
      </c>
      <c r="W117" s="227"/>
      <c r="X117" s="227"/>
      <c r="Y117" s="227"/>
      <c r="Z117" s="227"/>
      <c r="AA117" s="86">
        <f t="shared" si="82"/>
        <v>1.44</v>
      </c>
      <c r="AB117" s="223">
        <f t="shared" si="65"/>
        <v>8.3333333333333332E-3</v>
      </c>
    </row>
    <row r="118" spans="1:28" customFormat="1" x14ac:dyDescent="0.2">
      <c r="A118" s="23">
        <v>119</v>
      </c>
      <c r="B118" s="24" t="s">
        <v>41</v>
      </c>
      <c r="C118" s="25">
        <v>1573</v>
      </c>
      <c r="D118" s="26">
        <v>35919</v>
      </c>
      <c r="E118" s="84">
        <v>40</v>
      </c>
      <c r="F118" s="195">
        <v>24</v>
      </c>
      <c r="G118" s="182">
        <f t="shared" si="66"/>
        <v>21.6</v>
      </c>
      <c r="H118" s="187">
        <f t="shared" si="67"/>
        <v>2.16</v>
      </c>
      <c r="I118" s="187">
        <f t="shared" si="68"/>
        <v>2.16</v>
      </c>
      <c r="J118" s="187">
        <f t="shared" si="69"/>
        <v>2.16</v>
      </c>
      <c r="K118" s="187">
        <f t="shared" si="70"/>
        <v>2.16</v>
      </c>
      <c r="L118" s="187">
        <f t="shared" si="71"/>
        <v>2.16</v>
      </c>
      <c r="M118" s="187">
        <f t="shared" si="72"/>
        <v>2.16</v>
      </c>
      <c r="N118" s="187">
        <f t="shared" si="73"/>
        <v>2.16</v>
      </c>
      <c r="O118" s="227">
        <f t="shared" si="74"/>
        <v>0.18000000000000002</v>
      </c>
      <c r="P118" s="227">
        <f t="shared" si="75"/>
        <v>0.18000000000000002</v>
      </c>
      <c r="Q118" s="227">
        <f t="shared" si="76"/>
        <v>0.18000000000000002</v>
      </c>
      <c r="R118" s="227">
        <f t="shared" si="77"/>
        <v>0.18000000000000002</v>
      </c>
      <c r="S118" s="227">
        <f t="shared" si="78"/>
        <v>0.18000000000000002</v>
      </c>
      <c r="T118" s="227">
        <f t="shared" si="79"/>
        <v>0.18000000000000002</v>
      </c>
      <c r="U118" s="227">
        <f t="shared" si="80"/>
        <v>0.18000000000000002</v>
      </c>
      <c r="V118" s="227">
        <f t="shared" si="81"/>
        <v>0.18000000000000002</v>
      </c>
      <c r="W118" s="227"/>
      <c r="X118" s="227"/>
      <c r="Y118" s="227"/>
      <c r="Z118" s="227"/>
      <c r="AA118" s="86">
        <f t="shared" si="82"/>
        <v>1.44</v>
      </c>
      <c r="AB118" s="223">
        <f t="shared" si="65"/>
        <v>8.3333333333333332E-3</v>
      </c>
    </row>
    <row r="119" spans="1:28" customFormat="1" x14ac:dyDescent="0.2">
      <c r="A119" s="23">
        <v>120</v>
      </c>
      <c r="B119" s="24" t="s">
        <v>41</v>
      </c>
      <c r="C119" s="25">
        <v>1573</v>
      </c>
      <c r="D119" s="26">
        <v>35919</v>
      </c>
      <c r="E119" s="84">
        <v>40</v>
      </c>
      <c r="F119" s="195">
        <v>24</v>
      </c>
      <c r="G119" s="182">
        <f t="shared" si="66"/>
        <v>21.6</v>
      </c>
      <c r="H119" s="187">
        <f t="shared" si="67"/>
        <v>2.16</v>
      </c>
      <c r="I119" s="187">
        <f t="shared" si="68"/>
        <v>2.16</v>
      </c>
      <c r="J119" s="187">
        <f t="shared" si="69"/>
        <v>2.16</v>
      </c>
      <c r="K119" s="187">
        <f t="shared" si="70"/>
        <v>2.16</v>
      </c>
      <c r="L119" s="187">
        <f t="shared" si="71"/>
        <v>2.16</v>
      </c>
      <c r="M119" s="187">
        <f t="shared" si="72"/>
        <v>2.16</v>
      </c>
      <c r="N119" s="187">
        <f t="shared" si="73"/>
        <v>2.16</v>
      </c>
      <c r="O119" s="227">
        <f t="shared" si="74"/>
        <v>0.18000000000000002</v>
      </c>
      <c r="P119" s="227">
        <f t="shared" si="75"/>
        <v>0.18000000000000002</v>
      </c>
      <c r="Q119" s="227">
        <f t="shared" si="76"/>
        <v>0.18000000000000002</v>
      </c>
      <c r="R119" s="227">
        <f t="shared" si="77"/>
        <v>0.18000000000000002</v>
      </c>
      <c r="S119" s="227">
        <f t="shared" si="78"/>
        <v>0.18000000000000002</v>
      </c>
      <c r="T119" s="227">
        <f t="shared" si="79"/>
        <v>0.18000000000000002</v>
      </c>
      <c r="U119" s="227">
        <f t="shared" si="80"/>
        <v>0.18000000000000002</v>
      </c>
      <c r="V119" s="227">
        <f t="shared" si="81"/>
        <v>0.18000000000000002</v>
      </c>
      <c r="W119" s="227"/>
      <c r="X119" s="227"/>
      <c r="Y119" s="227"/>
      <c r="Z119" s="227"/>
      <c r="AA119" s="86">
        <f t="shared" si="82"/>
        <v>1.44</v>
      </c>
      <c r="AB119" s="223">
        <f t="shared" ref="AB119:AB175" si="83">10%/12</f>
        <v>8.3333333333333332E-3</v>
      </c>
    </row>
    <row r="120" spans="1:28" customFormat="1" x14ac:dyDescent="0.2">
      <c r="A120" s="23">
        <v>121</v>
      </c>
      <c r="B120" s="24" t="s">
        <v>41</v>
      </c>
      <c r="C120" s="25">
        <v>1573</v>
      </c>
      <c r="D120" s="26">
        <v>35919</v>
      </c>
      <c r="E120" s="84">
        <v>40</v>
      </c>
      <c r="F120" s="195">
        <v>24</v>
      </c>
      <c r="G120" s="182">
        <f t="shared" si="66"/>
        <v>21.6</v>
      </c>
      <c r="H120" s="187">
        <f t="shared" si="67"/>
        <v>2.16</v>
      </c>
      <c r="I120" s="187">
        <f t="shared" si="68"/>
        <v>2.16</v>
      </c>
      <c r="J120" s="187">
        <f t="shared" si="69"/>
        <v>2.16</v>
      </c>
      <c r="K120" s="187">
        <f t="shared" si="70"/>
        <v>2.16</v>
      </c>
      <c r="L120" s="187">
        <f t="shared" si="71"/>
        <v>2.16</v>
      </c>
      <c r="M120" s="187">
        <f t="shared" si="72"/>
        <v>2.16</v>
      </c>
      <c r="N120" s="187">
        <f t="shared" si="73"/>
        <v>2.16</v>
      </c>
      <c r="O120" s="227">
        <f t="shared" si="74"/>
        <v>0.18000000000000002</v>
      </c>
      <c r="P120" s="227">
        <f t="shared" si="75"/>
        <v>0.18000000000000002</v>
      </c>
      <c r="Q120" s="227">
        <f t="shared" si="76"/>
        <v>0.18000000000000002</v>
      </c>
      <c r="R120" s="227">
        <f t="shared" si="77"/>
        <v>0.18000000000000002</v>
      </c>
      <c r="S120" s="227">
        <f t="shared" si="78"/>
        <v>0.18000000000000002</v>
      </c>
      <c r="T120" s="227">
        <f t="shared" si="79"/>
        <v>0.18000000000000002</v>
      </c>
      <c r="U120" s="227">
        <f t="shared" si="80"/>
        <v>0.18000000000000002</v>
      </c>
      <c r="V120" s="227">
        <f t="shared" si="81"/>
        <v>0.18000000000000002</v>
      </c>
      <c r="W120" s="227"/>
      <c r="X120" s="227"/>
      <c r="Y120" s="227"/>
      <c r="Z120" s="227"/>
      <c r="AA120" s="86">
        <f t="shared" si="82"/>
        <v>1.44</v>
      </c>
      <c r="AB120" s="223">
        <f t="shared" si="83"/>
        <v>8.3333333333333332E-3</v>
      </c>
    </row>
    <row r="121" spans="1:28" customFormat="1" x14ac:dyDescent="0.2">
      <c r="A121" s="23">
        <v>122</v>
      </c>
      <c r="B121" s="24" t="s">
        <v>41</v>
      </c>
      <c r="C121" s="25">
        <v>1573</v>
      </c>
      <c r="D121" s="26">
        <v>35919</v>
      </c>
      <c r="E121" s="84">
        <v>40</v>
      </c>
      <c r="F121" s="195">
        <v>24</v>
      </c>
      <c r="G121" s="182">
        <f t="shared" ref="G121:G177" si="84">F121*90%</f>
        <v>21.6</v>
      </c>
      <c r="H121" s="187">
        <f t="shared" ref="H121:H178" si="85">G121*10%</f>
        <v>2.16</v>
      </c>
      <c r="I121" s="187">
        <f t="shared" ref="I121:I177" si="86">G121*10%</f>
        <v>2.16</v>
      </c>
      <c r="J121" s="187">
        <f t="shared" ref="J121:J177" si="87">G121*10%</f>
        <v>2.16</v>
      </c>
      <c r="K121" s="187">
        <f t="shared" ref="K121:K177" si="88">G121*10%</f>
        <v>2.16</v>
      </c>
      <c r="L121" s="187">
        <f t="shared" si="71"/>
        <v>2.16</v>
      </c>
      <c r="M121" s="187">
        <f t="shared" si="72"/>
        <v>2.16</v>
      </c>
      <c r="N121" s="187">
        <f t="shared" si="73"/>
        <v>2.16</v>
      </c>
      <c r="O121" s="227">
        <f t="shared" si="74"/>
        <v>0.18000000000000002</v>
      </c>
      <c r="P121" s="227">
        <f t="shared" si="75"/>
        <v>0.18000000000000002</v>
      </c>
      <c r="Q121" s="227">
        <f t="shared" si="76"/>
        <v>0.18000000000000002</v>
      </c>
      <c r="R121" s="227">
        <f t="shared" si="77"/>
        <v>0.18000000000000002</v>
      </c>
      <c r="S121" s="227">
        <f t="shared" si="78"/>
        <v>0.18000000000000002</v>
      </c>
      <c r="T121" s="227">
        <f t="shared" si="79"/>
        <v>0.18000000000000002</v>
      </c>
      <c r="U121" s="227">
        <f t="shared" si="80"/>
        <v>0.18000000000000002</v>
      </c>
      <c r="V121" s="227">
        <f t="shared" si="81"/>
        <v>0.18000000000000002</v>
      </c>
      <c r="W121" s="227"/>
      <c r="X121" s="227"/>
      <c r="Y121" s="227"/>
      <c r="Z121" s="227"/>
      <c r="AA121" s="86">
        <f t="shared" si="82"/>
        <v>1.44</v>
      </c>
      <c r="AB121" s="223">
        <f t="shared" si="83"/>
        <v>8.3333333333333332E-3</v>
      </c>
    </row>
    <row r="122" spans="1:28" customFormat="1" x14ac:dyDescent="0.2">
      <c r="A122" s="23">
        <v>123</v>
      </c>
      <c r="B122" s="24" t="s">
        <v>41</v>
      </c>
      <c r="C122" s="25">
        <v>1573</v>
      </c>
      <c r="D122" s="26">
        <v>35919</v>
      </c>
      <c r="E122" s="84">
        <v>40</v>
      </c>
      <c r="F122" s="195">
        <v>24</v>
      </c>
      <c r="G122" s="182">
        <f t="shared" si="84"/>
        <v>21.6</v>
      </c>
      <c r="H122" s="187">
        <f t="shared" si="85"/>
        <v>2.16</v>
      </c>
      <c r="I122" s="187">
        <f t="shared" si="86"/>
        <v>2.16</v>
      </c>
      <c r="J122" s="187">
        <f t="shared" si="87"/>
        <v>2.16</v>
      </c>
      <c r="K122" s="187">
        <f t="shared" si="88"/>
        <v>2.16</v>
      </c>
      <c r="L122" s="187">
        <f t="shared" si="71"/>
        <v>2.16</v>
      </c>
      <c r="M122" s="187">
        <f t="shared" si="72"/>
        <v>2.16</v>
      </c>
      <c r="N122" s="187">
        <f t="shared" si="73"/>
        <v>2.16</v>
      </c>
      <c r="O122" s="227">
        <f t="shared" si="74"/>
        <v>0.18000000000000002</v>
      </c>
      <c r="P122" s="227">
        <f t="shared" si="75"/>
        <v>0.18000000000000002</v>
      </c>
      <c r="Q122" s="227">
        <f t="shared" si="76"/>
        <v>0.18000000000000002</v>
      </c>
      <c r="R122" s="227">
        <f t="shared" si="77"/>
        <v>0.18000000000000002</v>
      </c>
      <c r="S122" s="227">
        <f t="shared" si="78"/>
        <v>0.18000000000000002</v>
      </c>
      <c r="T122" s="227">
        <f t="shared" si="79"/>
        <v>0.18000000000000002</v>
      </c>
      <c r="U122" s="227">
        <f t="shared" si="80"/>
        <v>0.18000000000000002</v>
      </c>
      <c r="V122" s="227">
        <f t="shared" si="81"/>
        <v>0.18000000000000002</v>
      </c>
      <c r="W122" s="227"/>
      <c r="X122" s="227"/>
      <c r="Y122" s="227"/>
      <c r="Z122" s="227"/>
      <c r="AA122" s="86">
        <f t="shared" si="82"/>
        <v>1.44</v>
      </c>
      <c r="AB122" s="223">
        <f t="shared" si="83"/>
        <v>8.3333333333333332E-3</v>
      </c>
    </row>
    <row r="123" spans="1:28" customFormat="1" x14ac:dyDescent="0.2">
      <c r="A123" s="23">
        <v>124</v>
      </c>
      <c r="B123" s="24" t="s">
        <v>41</v>
      </c>
      <c r="C123" s="25">
        <v>1573</v>
      </c>
      <c r="D123" s="26">
        <v>35919</v>
      </c>
      <c r="E123" s="84">
        <v>40</v>
      </c>
      <c r="F123" s="195">
        <v>24</v>
      </c>
      <c r="G123" s="182">
        <f t="shared" si="84"/>
        <v>21.6</v>
      </c>
      <c r="H123" s="187">
        <f t="shared" si="85"/>
        <v>2.16</v>
      </c>
      <c r="I123" s="187">
        <f t="shared" si="86"/>
        <v>2.16</v>
      </c>
      <c r="J123" s="187">
        <f t="shared" si="87"/>
        <v>2.16</v>
      </c>
      <c r="K123" s="187">
        <f t="shared" si="88"/>
        <v>2.16</v>
      </c>
      <c r="L123" s="187">
        <f t="shared" si="71"/>
        <v>2.16</v>
      </c>
      <c r="M123" s="187">
        <f t="shared" si="72"/>
        <v>2.16</v>
      </c>
      <c r="N123" s="187">
        <f t="shared" si="73"/>
        <v>2.16</v>
      </c>
      <c r="O123" s="227">
        <f t="shared" si="74"/>
        <v>0.18000000000000002</v>
      </c>
      <c r="P123" s="227">
        <f t="shared" si="75"/>
        <v>0.18000000000000002</v>
      </c>
      <c r="Q123" s="227">
        <f t="shared" si="76"/>
        <v>0.18000000000000002</v>
      </c>
      <c r="R123" s="227">
        <f t="shared" si="77"/>
        <v>0.18000000000000002</v>
      </c>
      <c r="S123" s="227">
        <f t="shared" si="78"/>
        <v>0.18000000000000002</v>
      </c>
      <c r="T123" s="227">
        <f t="shared" si="79"/>
        <v>0.18000000000000002</v>
      </c>
      <c r="U123" s="227">
        <f t="shared" si="80"/>
        <v>0.18000000000000002</v>
      </c>
      <c r="V123" s="227">
        <f t="shared" si="81"/>
        <v>0.18000000000000002</v>
      </c>
      <c r="W123" s="227"/>
      <c r="X123" s="227"/>
      <c r="Y123" s="227"/>
      <c r="Z123" s="227"/>
      <c r="AA123" s="86">
        <f t="shared" si="82"/>
        <v>1.44</v>
      </c>
      <c r="AB123" s="223">
        <f t="shared" si="83"/>
        <v>8.3333333333333332E-3</v>
      </c>
    </row>
    <row r="124" spans="1:28" customFormat="1" x14ac:dyDescent="0.2">
      <c r="A124" s="23">
        <v>125</v>
      </c>
      <c r="B124" s="24" t="s">
        <v>41</v>
      </c>
      <c r="C124" s="25">
        <v>1573</v>
      </c>
      <c r="D124" s="26">
        <v>35919</v>
      </c>
      <c r="E124" s="84">
        <v>40</v>
      </c>
      <c r="F124" s="195">
        <v>24</v>
      </c>
      <c r="G124" s="182">
        <f t="shared" si="84"/>
        <v>21.6</v>
      </c>
      <c r="H124" s="187">
        <f t="shared" si="85"/>
        <v>2.16</v>
      </c>
      <c r="I124" s="187">
        <f t="shared" si="86"/>
        <v>2.16</v>
      </c>
      <c r="J124" s="187">
        <f t="shared" si="87"/>
        <v>2.16</v>
      </c>
      <c r="K124" s="187">
        <f t="shared" si="88"/>
        <v>2.16</v>
      </c>
      <c r="L124" s="187">
        <f t="shared" si="71"/>
        <v>2.16</v>
      </c>
      <c r="M124" s="187">
        <f t="shared" si="72"/>
        <v>2.16</v>
      </c>
      <c r="N124" s="187">
        <f t="shared" si="73"/>
        <v>2.16</v>
      </c>
      <c r="O124" s="227">
        <f t="shared" si="74"/>
        <v>0.18000000000000002</v>
      </c>
      <c r="P124" s="227">
        <f t="shared" si="75"/>
        <v>0.18000000000000002</v>
      </c>
      <c r="Q124" s="227">
        <f t="shared" si="76"/>
        <v>0.18000000000000002</v>
      </c>
      <c r="R124" s="227">
        <f t="shared" si="77"/>
        <v>0.18000000000000002</v>
      </c>
      <c r="S124" s="227">
        <f t="shared" si="78"/>
        <v>0.18000000000000002</v>
      </c>
      <c r="T124" s="227">
        <f t="shared" si="79"/>
        <v>0.18000000000000002</v>
      </c>
      <c r="U124" s="227">
        <f t="shared" si="80"/>
        <v>0.18000000000000002</v>
      </c>
      <c r="V124" s="227">
        <f t="shared" si="81"/>
        <v>0.18000000000000002</v>
      </c>
      <c r="W124" s="227"/>
      <c r="X124" s="227"/>
      <c r="Y124" s="227"/>
      <c r="Z124" s="227"/>
      <c r="AA124" s="86">
        <f t="shared" si="82"/>
        <v>1.44</v>
      </c>
      <c r="AB124" s="223">
        <f t="shared" si="83"/>
        <v>8.3333333333333332E-3</v>
      </c>
    </row>
    <row r="125" spans="1:28" customFormat="1" x14ac:dyDescent="0.2">
      <c r="A125" s="23">
        <v>126</v>
      </c>
      <c r="B125" s="24" t="s">
        <v>41</v>
      </c>
      <c r="C125" s="25">
        <v>1573</v>
      </c>
      <c r="D125" s="26">
        <v>35919</v>
      </c>
      <c r="E125" s="84">
        <v>40</v>
      </c>
      <c r="F125" s="195">
        <v>24</v>
      </c>
      <c r="G125" s="182">
        <f t="shared" si="84"/>
        <v>21.6</v>
      </c>
      <c r="H125" s="187">
        <f t="shared" si="85"/>
        <v>2.16</v>
      </c>
      <c r="I125" s="187">
        <f t="shared" si="86"/>
        <v>2.16</v>
      </c>
      <c r="J125" s="187">
        <f t="shared" si="87"/>
        <v>2.16</v>
      </c>
      <c r="K125" s="187">
        <f t="shared" si="88"/>
        <v>2.16</v>
      </c>
      <c r="L125" s="187">
        <f t="shared" si="71"/>
        <v>2.16</v>
      </c>
      <c r="M125" s="187">
        <f t="shared" si="72"/>
        <v>2.16</v>
      </c>
      <c r="N125" s="187">
        <f t="shared" si="73"/>
        <v>2.16</v>
      </c>
      <c r="O125" s="227">
        <f t="shared" si="74"/>
        <v>0.18000000000000002</v>
      </c>
      <c r="P125" s="227">
        <f t="shared" si="75"/>
        <v>0.18000000000000002</v>
      </c>
      <c r="Q125" s="227">
        <f t="shared" si="76"/>
        <v>0.18000000000000002</v>
      </c>
      <c r="R125" s="227">
        <f t="shared" si="77"/>
        <v>0.18000000000000002</v>
      </c>
      <c r="S125" s="227">
        <f t="shared" si="78"/>
        <v>0.18000000000000002</v>
      </c>
      <c r="T125" s="227">
        <f t="shared" si="79"/>
        <v>0.18000000000000002</v>
      </c>
      <c r="U125" s="227">
        <f t="shared" si="80"/>
        <v>0.18000000000000002</v>
      </c>
      <c r="V125" s="227">
        <f t="shared" si="81"/>
        <v>0.18000000000000002</v>
      </c>
      <c r="W125" s="227"/>
      <c r="X125" s="227"/>
      <c r="Y125" s="227"/>
      <c r="Z125" s="227"/>
      <c r="AA125" s="86">
        <f t="shared" si="82"/>
        <v>1.44</v>
      </c>
      <c r="AB125" s="223">
        <f t="shared" si="83"/>
        <v>8.3333333333333332E-3</v>
      </c>
    </row>
    <row r="126" spans="1:28" customFormat="1" x14ac:dyDescent="0.2">
      <c r="A126" s="23">
        <v>127</v>
      </c>
      <c r="B126" s="24" t="s">
        <v>41</v>
      </c>
      <c r="C126" s="25">
        <v>1573</v>
      </c>
      <c r="D126" s="26">
        <v>35919</v>
      </c>
      <c r="E126" s="84">
        <v>40</v>
      </c>
      <c r="F126" s="195">
        <v>24</v>
      </c>
      <c r="G126" s="182">
        <f t="shared" si="84"/>
        <v>21.6</v>
      </c>
      <c r="H126" s="187">
        <f t="shared" si="85"/>
        <v>2.16</v>
      </c>
      <c r="I126" s="187">
        <f t="shared" si="86"/>
        <v>2.16</v>
      </c>
      <c r="J126" s="187">
        <f t="shared" si="87"/>
        <v>2.16</v>
      </c>
      <c r="K126" s="187">
        <f t="shared" si="88"/>
        <v>2.16</v>
      </c>
      <c r="L126" s="187">
        <f t="shared" si="71"/>
        <v>2.16</v>
      </c>
      <c r="M126" s="187">
        <f t="shared" si="72"/>
        <v>2.16</v>
      </c>
      <c r="N126" s="187">
        <f t="shared" si="73"/>
        <v>2.16</v>
      </c>
      <c r="O126" s="227">
        <f t="shared" si="74"/>
        <v>0.18000000000000002</v>
      </c>
      <c r="P126" s="227">
        <f t="shared" si="75"/>
        <v>0.18000000000000002</v>
      </c>
      <c r="Q126" s="227">
        <f t="shared" si="76"/>
        <v>0.18000000000000002</v>
      </c>
      <c r="R126" s="227">
        <f t="shared" si="77"/>
        <v>0.18000000000000002</v>
      </c>
      <c r="S126" s="227">
        <f t="shared" si="78"/>
        <v>0.18000000000000002</v>
      </c>
      <c r="T126" s="227">
        <f t="shared" si="79"/>
        <v>0.18000000000000002</v>
      </c>
      <c r="U126" s="227">
        <f t="shared" si="80"/>
        <v>0.18000000000000002</v>
      </c>
      <c r="V126" s="227">
        <f t="shared" si="81"/>
        <v>0.18000000000000002</v>
      </c>
      <c r="W126" s="227"/>
      <c r="X126" s="227"/>
      <c r="Y126" s="227"/>
      <c r="Z126" s="227"/>
      <c r="AA126" s="86">
        <f t="shared" si="82"/>
        <v>1.44</v>
      </c>
      <c r="AB126" s="223">
        <f t="shared" si="83"/>
        <v>8.3333333333333332E-3</v>
      </c>
    </row>
    <row r="127" spans="1:28" customFormat="1" x14ac:dyDescent="0.2">
      <c r="A127" s="23">
        <v>128</v>
      </c>
      <c r="B127" s="24" t="s">
        <v>41</v>
      </c>
      <c r="C127" s="25">
        <v>1573</v>
      </c>
      <c r="D127" s="26">
        <v>35919</v>
      </c>
      <c r="E127" s="84">
        <v>40</v>
      </c>
      <c r="F127" s="195">
        <v>24</v>
      </c>
      <c r="G127" s="182">
        <f t="shared" si="84"/>
        <v>21.6</v>
      </c>
      <c r="H127" s="187">
        <f t="shared" si="85"/>
        <v>2.16</v>
      </c>
      <c r="I127" s="187">
        <f t="shared" si="86"/>
        <v>2.16</v>
      </c>
      <c r="J127" s="187">
        <f t="shared" si="87"/>
        <v>2.16</v>
      </c>
      <c r="K127" s="187">
        <f t="shared" si="88"/>
        <v>2.16</v>
      </c>
      <c r="L127" s="187">
        <f t="shared" si="71"/>
        <v>2.16</v>
      </c>
      <c r="M127" s="187">
        <f t="shared" si="72"/>
        <v>2.16</v>
      </c>
      <c r="N127" s="187">
        <f t="shared" si="73"/>
        <v>2.16</v>
      </c>
      <c r="O127" s="227">
        <f t="shared" si="74"/>
        <v>0.18000000000000002</v>
      </c>
      <c r="P127" s="227">
        <f t="shared" si="75"/>
        <v>0.18000000000000002</v>
      </c>
      <c r="Q127" s="227">
        <f t="shared" si="76"/>
        <v>0.18000000000000002</v>
      </c>
      <c r="R127" s="227">
        <f t="shared" si="77"/>
        <v>0.18000000000000002</v>
      </c>
      <c r="S127" s="227">
        <f t="shared" si="78"/>
        <v>0.18000000000000002</v>
      </c>
      <c r="T127" s="227">
        <f t="shared" si="79"/>
        <v>0.18000000000000002</v>
      </c>
      <c r="U127" s="227">
        <f t="shared" si="80"/>
        <v>0.18000000000000002</v>
      </c>
      <c r="V127" s="227">
        <f t="shared" si="81"/>
        <v>0.18000000000000002</v>
      </c>
      <c r="W127" s="227"/>
      <c r="X127" s="227"/>
      <c r="Y127" s="227"/>
      <c r="Z127" s="227"/>
      <c r="AA127" s="86">
        <f t="shared" si="82"/>
        <v>1.44</v>
      </c>
      <c r="AB127" s="223">
        <f t="shared" si="83"/>
        <v>8.3333333333333332E-3</v>
      </c>
    </row>
    <row r="128" spans="1:28" customFormat="1" x14ac:dyDescent="0.2">
      <c r="A128" s="23">
        <v>131</v>
      </c>
      <c r="B128" s="24" t="s">
        <v>41</v>
      </c>
      <c r="C128" s="25">
        <v>1602</v>
      </c>
      <c r="D128" s="26">
        <v>39583</v>
      </c>
      <c r="E128" s="84">
        <v>239</v>
      </c>
      <c r="F128" s="195">
        <v>143.4</v>
      </c>
      <c r="G128" s="182">
        <f t="shared" si="84"/>
        <v>129.06</v>
      </c>
      <c r="H128" s="187">
        <f t="shared" si="85"/>
        <v>12.906000000000001</v>
      </c>
      <c r="I128" s="187">
        <f t="shared" si="86"/>
        <v>12.906000000000001</v>
      </c>
      <c r="J128" s="187">
        <f t="shared" si="87"/>
        <v>12.906000000000001</v>
      </c>
      <c r="K128" s="187">
        <f t="shared" si="88"/>
        <v>12.906000000000001</v>
      </c>
      <c r="L128" s="187">
        <f t="shared" ref="L128:L191" si="89">G128*10%</f>
        <v>12.906000000000001</v>
      </c>
      <c r="M128" s="187">
        <f t="shared" ref="M128:M191" si="90">G128*10%</f>
        <v>12.906000000000001</v>
      </c>
      <c r="N128" s="187">
        <f t="shared" ref="N128:N191" si="91">G128*10%</f>
        <v>12.906000000000001</v>
      </c>
      <c r="O128" s="227">
        <f t="shared" ref="O128:O191" si="92">G128*AB128</f>
        <v>1.0754999999999999</v>
      </c>
      <c r="P128" s="227">
        <f t="shared" ref="P128:P191" si="93">G128*AB128</f>
        <v>1.0754999999999999</v>
      </c>
      <c r="Q128" s="227">
        <f t="shared" ref="Q128:Q191" si="94">G128*AB128</f>
        <v>1.0754999999999999</v>
      </c>
      <c r="R128" s="227">
        <f t="shared" ref="R128:R191" si="95">G128*AB128</f>
        <v>1.0754999999999999</v>
      </c>
      <c r="S128" s="227">
        <f t="shared" ref="S128:S191" si="96">G128*AB128</f>
        <v>1.0754999999999999</v>
      </c>
      <c r="T128" s="227">
        <f t="shared" ref="T128:T191" si="97">G128*AB128</f>
        <v>1.0754999999999999</v>
      </c>
      <c r="U128" s="227">
        <f t="shared" ref="U128:U191" si="98">G128*AB128</f>
        <v>1.0754999999999999</v>
      </c>
      <c r="V128" s="227">
        <f t="shared" ref="V128:V191" si="99">G128*AB128</f>
        <v>1.0754999999999999</v>
      </c>
      <c r="W128" s="227"/>
      <c r="X128" s="227"/>
      <c r="Y128" s="227"/>
      <c r="Z128" s="227"/>
      <c r="AA128" s="86">
        <f t="shared" ref="AA128:AA191" si="100">SUM(O128:Z128)</f>
        <v>8.6039999999999992</v>
      </c>
      <c r="AB128" s="223">
        <f t="shared" si="83"/>
        <v>8.3333333333333332E-3</v>
      </c>
    </row>
    <row r="129" spans="1:28" customFormat="1" x14ac:dyDescent="0.2">
      <c r="A129" s="23">
        <v>141</v>
      </c>
      <c r="B129" s="24" t="s">
        <v>5</v>
      </c>
      <c r="C129" s="25">
        <v>723</v>
      </c>
      <c r="D129" s="26">
        <v>36391</v>
      </c>
      <c r="E129" s="84">
        <v>30</v>
      </c>
      <c r="F129" s="195">
        <v>18</v>
      </c>
      <c r="G129" s="182">
        <f t="shared" si="84"/>
        <v>16.2</v>
      </c>
      <c r="H129" s="187">
        <f t="shared" si="85"/>
        <v>1.62</v>
      </c>
      <c r="I129" s="187">
        <f t="shared" si="86"/>
        <v>1.62</v>
      </c>
      <c r="J129" s="187">
        <f t="shared" si="87"/>
        <v>1.62</v>
      </c>
      <c r="K129" s="187">
        <f t="shared" si="88"/>
        <v>1.62</v>
      </c>
      <c r="L129" s="187">
        <f t="shared" si="89"/>
        <v>1.62</v>
      </c>
      <c r="M129" s="187">
        <f t="shared" si="90"/>
        <v>1.62</v>
      </c>
      <c r="N129" s="187">
        <f t="shared" si="91"/>
        <v>1.62</v>
      </c>
      <c r="O129" s="227">
        <f t="shared" si="92"/>
        <v>0.13499999999999998</v>
      </c>
      <c r="P129" s="227">
        <f t="shared" si="93"/>
        <v>0.13499999999999998</v>
      </c>
      <c r="Q129" s="227">
        <f t="shared" si="94"/>
        <v>0.13499999999999998</v>
      </c>
      <c r="R129" s="227">
        <f t="shared" si="95"/>
        <v>0.13499999999999998</v>
      </c>
      <c r="S129" s="227">
        <f t="shared" si="96"/>
        <v>0.13499999999999998</v>
      </c>
      <c r="T129" s="227">
        <f t="shared" si="97"/>
        <v>0.13499999999999998</v>
      </c>
      <c r="U129" s="227">
        <f t="shared" si="98"/>
        <v>0.13499999999999998</v>
      </c>
      <c r="V129" s="227">
        <f t="shared" si="99"/>
        <v>0.13499999999999998</v>
      </c>
      <c r="W129" s="227"/>
      <c r="X129" s="227"/>
      <c r="Y129" s="227"/>
      <c r="Z129" s="227"/>
      <c r="AA129" s="86">
        <f t="shared" si="100"/>
        <v>1.0799999999999998</v>
      </c>
      <c r="AB129" s="223">
        <f t="shared" si="83"/>
        <v>8.3333333333333332E-3</v>
      </c>
    </row>
    <row r="130" spans="1:28" customFormat="1" x14ac:dyDescent="0.2">
      <c r="A130" s="23">
        <v>148</v>
      </c>
      <c r="B130" s="24" t="s">
        <v>13</v>
      </c>
      <c r="C130" s="25">
        <v>7505</v>
      </c>
      <c r="D130" s="26">
        <v>36747</v>
      </c>
      <c r="E130" s="84">
        <v>1099.53</v>
      </c>
      <c r="F130" s="195">
        <v>659.71799999999996</v>
      </c>
      <c r="G130" s="182">
        <f t="shared" si="84"/>
        <v>593.74619999999993</v>
      </c>
      <c r="H130" s="187">
        <f t="shared" si="85"/>
        <v>59.374619999999993</v>
      </c>
      <c r="I130" s="187">
        <f t="shared" si="86"/>
        <v>59.374619999999993</v>
      </c>
      <c r="J130" s="187">
        <f t="shared" si="87"/>
        <v>59.374619999999993</v>
      </c>
      <c r="K130" s="187">
        <f t="shared" si="88"/>
        <v>59.374619999999993</v>
      </c>
      <c r="L130" s="187">
        <f t="shared" si="89"/>
        <v>59.374619999999993</v>
      </c>
      <c r="M130" s="187">
        <f t="shared" si="90"/>
        <v>59.374619999999993</v>
      </c>
      <c r="N130" s="187">
        <f t="shared" si="91"/>
        <v>59.374619999999993</v>
      </c>
      <c r="O130" s="227">
        <f t="shared" si="92"/>
        <v>4.9478849999999994</v>
      </c>
      <c r="P130" s="227">
        <f t="shared" si="93"/>
        <v>4.9478849999999994</v>
      </c>
      <c r="Q130" s="227">
        <f t="shared" si="94"/>
        <v>4.9478849999999994</v>
      </c>
      <c r="R130" s="227">
        <f t="shared" si="95"/>
        <v>4.9478849999999994</v>
      </c>
      <c r="S130" s="227">
        <f t="shared" si="96"/>
        <v>4.9478849999999994</v>
      </c>
      <c r="T130" s="227">
        <f t="shared" si="97"/>
        <v>4.9478849999999994</v>
      </c>
      <c r="U130" s="227">
        <f t="shared" si="98"/>
        <v>4.9478849999999994</v>
      </c>
      <c r="V130" s="227">
        <f t="shared" si="99"/>
        <v>4.9478849999999994</v>
      </c>
      <c r="W130" s="227"/>
      <c r="X130" s="227"/>
      <c r="Y130" s="227"/>
      <c r="Z130" s="227"/>
      <c r="AA130" s="86">
        <f t="shared" si="100"/>
        <v>39.583079999999995</v>
      </c>
      <c r="AB130" s="223">
        <f t="shared" si="83"/>
        <v>8.3333333333333332E-3</v>
      </c>
    </row>
    <row r="131" spans="1:28" customFormat="1" x14ac:dyDescent="0.2">
      <c r="A131" s="23">
        <v>149</v>
      </c>
      <c r="B131" s="24" t="s">
        <v>12</v>
      </c>
      <c r="C131" s="25">
        <v>16785</v>
      </c>
      <c r="D131" s="26">
        <v>36755</v>
      </c>
      <c r="E131" s="84">
        <v>46</v>
      </c>
      <c r="F131" s="195">
        <v>27.599999999999998</v>
      </c>
      <c r="G131" s="182">
        <f t="shared" si="84"/>
        <v>24.84</v>
      </c>
      <c r="H131" s="187">
        <f t="shared" si="85"/>
        <v>2.484</v>
      </c>
      <c r="I131" s="187">
        <f t="shared" si="86"/>
        <v>2.484</v>
      </c>
      <c r="J131" s="187">
        <f t="shared" si="87"/>
        <v>2.484</v>
      </c>
      <c r="K131" s="187">
        <f t="shared" si="88"/>
        <v>2.484</v>
      </c>
      <c r="L131" s="187">
        <f t="shared" si="89"/>
        <v>2.484</v>
      </c>
      <c r="M131" s="187">
        <f t="shared" si="90"/>
        <v>2.484</v>
      </c>
      <c r="N131" s="187">
        <f t="shared" si="91"/>
        <v>2.484</v>
      </c>
      <c r="O131" s="227">
        <f t="shared" si="92"/>
        <v>0.20699999999999999</v>
      </c>
      <c r="P131" s="227">
        <f t="shared" si="93"/>
        <v>0.20699999999999999</v>
      </c>
      <c r="Q131" s="227">
        <f t="shared" si="94"/>
        <v>0.20699999999999999</v>
      </c>
      <c r="R131" s="227">
        <f t="shared" si="95"/>
        <v>0.20699999999999999</v>
      </c>
      <c r="S131" s="227">
        <f t="shared" si="96"/>
        <v>0.20699999999999999</v>
      </c>
      <c r="T131" s="227">
        <f t="shared" si="97"/>
        <v>0.20699999999999999</v>
      </c>
      <c r="U131" s="227">
        <f t="shared" si="98"/>
        <v>0.20699999999999999</v>
      </c>
      <c r="V131" s="227">
        <f t="shared" si="99"/>
        <v>0.20699999999999999</v>
      </c>
      <c r="W131" s="227"/>
      <c r="X131" s="227"/>
      <c r="Y131" s="227"/>
      <c r="Z131" s="227"/>
      <c r="AA131" s="86">
        <f t="shared" si="100"/>
        <v>1.6560000000000001</v>
      </c>
      <c r="AB131" s="223">
        <f t="shared" si="83"/>
        <v>8.3333333333333332E-3</v>
      </c>
    </row>
    <row r="132" spans="1:28" customFormat="1" x14ac:dyDescent="0.2">
      <c r="A132" s="23">
        <v>157</v>
      </c>
      <c r="B132" s="24" t="s">
        <v>13</v>
      </c>
      <c r="C132" s="25">
        <v>19290</v>
      </c>
      <c r="D132" s="26">
        <v>37041</v>
      </c>
      <c r="E132" s="84">
        <v>39</v>
      </c>
      <c r="F132" s="195">
        <v>23.4</v>
      </c>
      <c r="G132" s="182">
        <f t="shared" si="84"/>
        <v>21.06</v>
      </c>
      <c r="H132" s="187">
        <f t="shared" si="85"/>
        <v>2.1059999999999999</v>
      </c>
      <c r="I132" s="187">
        <f t="shared" si="86"/>
        <v>2.1059999999999999</v>
      </c>
      <c r="J132" s="187">
        <f t="shared" si="87"/>
        <v>2.1059999999999999</v>
      </c>
      <c r="K132" s="187">
        <f t="shared" si="88"/>
        <v>2.1059999999999999</v>
      </c>
      <c r="L132" s="187">
        <f t="shared" si="89"/>
        <v>2.1059999999999999</v>
      </c>
      <c r="M132" s="187">
        <f t="shared" si="90"/>
        <v>2.1059999999999999</v>
      </c>
      <c r="N132" s="187">
        <f t="shared" si="91"/>
        <v>2.1059999999999999</v>
      </c>
      <c r="O132" s="227">
        <f t="shared" si="92"/>
        <v>0.17549999999999999</v>
      </c>
      <c r="P132" s="227">
        <f t="shared" si="93"/>
        <v>0.17549999999999999</v>
      </c>
      <c r="Q132" s="227">
        <f t="shared" si="94"/>
        <v>0.17549999999999999</v>
      </c>
      <c r="R132" s="227">
        <f t="shared" si="95"/>
        <v>0.17549999999999999</v>
      </c>
      <c r="S132" s="227">
        <f t="shared" si="96"/>
        <v>0.17549999999999999</v>
      </c>
      <c r="T132" s="227">
        <f t="shared" si="97"/>
        <v>0.17549999999999999</v>
      </c>
      <c r="U132" s="227">
        <f t="shared" si="98"/>
        <v>0.17549999999999999</v>
      </c>
      <c r="V132" s="227">
        <f t="shared" si="99"/>
        <v>0.17549999999999999</v>
      </c>
      <c r="W132" s="227"/>
      <c r="X132" s="227"/>
      <c r="Y132" s="227"/>
      <c r="Z132" s="227"/>
      <c r="AA132" s="86">
        <f t="shared" si="100"/>
        <v>1.4039999999999999</v>
      </c>
      <c r="AB132" s="223">
        <f t="shared" si="83"/>
        <v>8.3333333333333332E-3</v>
      </c>
    </row>
    <row r="133" spans="1:28" customFormat="1" x14ac:dyDescent="0.2">
      <c r="A133" s="23">
        <v>158</v>
      </c>
      <c r="B133" s="24" t="s">
        <v>13</v>
      </c>
      <c r="C133" s="25">
        <v>19292</v>
      </c>
      <c r="D133" s="26">
        <v>37041</v>
      </c>
      <c r="E133" s="84">
        <v>39</v>
      </c>
      <c r="F133" s="195">
        <v>23.4</v>
      </c>
      <c r="G133" s="182">
        <f t="shared" si="84"/>
        <v>21.06</v>
      </c>
      <c r="H133" s="187">
        <f t="shared" si="85"/>
        <v>2.1059999999999999</v>
      </c>
      <c r="I133" s="187">
        <f t="shared" si="86"/>
        <v>2.1059999999999999</v>
      </c>
      <c r="J133" s="187">
        <f t="shared" si="87"/>
        <v>2.1059999999999999</v>
      </c>
      <c r="K133" s="187">
        <f t="shared" si="88"/>
        <v>2.1059999999999999</v>
      </c>
      <c r="L133" s="187">
        <f t="shared" si="89"/>
        <v>2.1059999999999999</v>
      </c>
      <c r="M133" s="187">
        <f t="shared" si="90"/>
        <v>2.1059999999999999</v>
      </c>
      <c r="N133" s="187">
        <f t="shared" si="91"/>
        <v>2.1059999999999999</v>
      </c>
      <c r="O133" s="227">
        <f t="shared" si="92"/>
        <v>0.17549999999999999</v>
      </c>
      <c r="P133" s="227">
        <f t="shared" si="93"/>
        <v>0.17549999999999999</v>
      </c>
      <c r="Q133" s="227">
        <f t="shared" si="94"/>
        <v>0.17549999999999999</v>
      </c>
      <c r="R133" s="227">
        <f t="shared" si="95"/>
        <v>0.17549999999999999</v>
      </c>
      <c r="S133" s="227">
        <f t="shared" si="96"/>
        <v>0.17549999999999999</v>
      </c>
      <c r="T133" s="227">
        <f t="shared" si="97"/>
        <v>0.17549999999999999</v>
      </c>
      <c r="U133" s="227">
        <f t="shared" si="98"/>
        <v>0.17549999999999999</v>
      </c>
      <c r="V133" s="227">
        <f t="shared" si="99"/>
        <v>0.17549999999999999</v>
      </c>
      <c r="W133" s="227"/>
      <c r="X133" s="227"/>
      <c r="Y133" s="227"/>
      <c r="Z133" s="227"/>
      <c r="AA133" s="86">
        <f t="shared" si="100"/>
        <v>1.4039999999999999</v>
      </c>
      <c r="AB133" s="223">
        <f t="shared" si="83"/>
        <v>8.3333333333333332E-3</v>
      </c>
    </row>
    <row r="134" spans="1:28" customFormat="1" x14ac:dyDescent="0.2">
      <c r="A134" s="23">
        <v>159</v>
      </c>
      <c r="B134" s="24" t="s">
        <v>7</v>
      </c>
      <c r="C134" s="25">
        <v>19292</v>
      </c>
      <c r="D134" s="26">
        <v>37041</v>
      </c>
      <c r="E134" s="84">
        <v>32</v>
      </c>
      <c r="F134" s="195">
        <v>19.2</v>
      </c>
      <c r="G134" s="182">
        <f t="shared" si="84"/>
        <v>17.28</v>
      </c>
      <c r="H134" s="187">
        <f t="shared" si="85"/>
        <v>1.7280000000000002</v>
      </c>
      <c r="I134" s="187">
        <f t="shared" si="86"/>
        <v>1.7280000000000002</v>
      </c>
      <c r="J134" s="187">
        <f t="shared" si="87"/>
        <v>1.7280000000000002</v>
      </c>
      <c r="K134" s="187">
        <f t="shared" si="88"/>
        <v>1.7280000000000002</v>
      </c>
      <c r="L134" s="187">
        <f t="shared" si="89"/>
        <v>1.7280000000000002</v>
      </c>
      <c r="M134" s="187">
        <f t="shared" si="90"/>
        <v>1.7280000000000002</v>
      </c>
      <c r="N134" s="187">
        <f t="shared" si="91"/>
        <v>1.7280000000000002</v>
      </c>
      <c r="O134" s="227">
        <f t="shared" si="92"/>
        <v>0.14400000000000002</v>
      </c>
      <c r="P134" s="227">
        <f t="shared" si="93"/>
        <v>0.14400000000000002</v>
      </c>
      <c r="Q134" s="227">
        <f t="shared" si="94"/>
        <v>0.14400000000000002</v>
      </c>
      <c r="R134" s="227">
        <f t="shared" si="95"/>
        <v>0.14400000000000002</v>
      </c>
      <c r="S134" s="227">
        <f t="shared" si="96"/>
        <v>0.14400000000000002</v>
      </c>
      <c r="T134" s="227">
        <f t="shared" si="97"/>
        <v>0.14400000000000002</v>
      </c>
      <c r="U134" s="227">
        <f t="shared" si="98"/>
        <v>0.14400000000000002</v>
      </c>
      <c r="V134" s="227">
        <f t="shared" si="99"/>
        <v>0.14400000000000002</v>
      </c>
      <c r="W134" s="227"/>
      <c r="X134" s="227"/>
      <c r="Y134" s="227"/>
      <c r="Z134" s="227"/>
      <c r="AA134" s="86">
        <f t="shared" si="100"/>
        <v>1.1520000000000001</v>
      </c>
      <c r="AB134" s="223">
        <f t="shared" si="83"/>
        <v>8.3333333333333332E-3</v>
      </c>
    </row>
    <row r="135" spans="1:28" customFormat="1" x14ac:dyDescent="0.2">
      <c r="A135" s="23">
        <v>160</v>
      </c>
      <c r="B135" s="24" t="s">
        <v>7</v>
      </c>
      <c r="C135" s="25">
        <v>1922</v>
      </c>
      <c r="D135" s="26">
        <v>37041</v>
      </c>
      <c r="E135" s="84">
        <v>32</v>
      </c>
      <c r="F135" s="195">
        <v>19.2</v>
      </c>
      <c r="G135" s="182">
        <f t="shared" si="84"/>
        <v>17.28</v>
      </c>
      <c r="H135" s="187">
        <f t="shared" si="85"/>
        <v>1.7280000000000002</v>
      </c>
      <c r="I135" s="187">
        <f t="shared" si="86"/>
        <v>1.7280000000000002</v>
      </c>
      <c r="J135" s="187">
        <f t="shared" si="87"/>
        <v>1.7280000000000002</v>
      </c>
      <c r="K135" s="187">
        <f t="shared" si="88"/>
        <v>1.7280000000000002</v>
      </c>
      <c r="L135" s="187">
        <f t="shared" si="89"/>
        <v>1.7280000000000002</v>
      </c>
      <c r="M135" s="187">
        <f t="shared" si="90"/>
        <v>1.7280000000000002</v>
      </c>
      <c r="N135" s="187">
        <f t="shared" si="91"/>
        <v>1.7280000000000002</v>
      </c>
      <c r="O135" s="227">
        <f t="shared" si="92"/>
        <v>0.14400000000000002</v>
      </c>
      <c r="P135" s="227">
        <f t="shared" si="93"/>
        <v>0.14400000000000002</v>
      </c>
      <c r="Q135" s="227">
        <f t="shared" si="94"/>
        <v>0.14400000000000002</v>
      </c>
      <c r="R135" s="227">
        <f t="shared" si="95"/>
        <v>0.14400000000000002</v>
      </c>
      <c r="S135" s="227">
        <f t="shared" si="96"/>
        <v>0.14400000000000002</v>
      </c>
      <c r="T135" s="227">
        <f t="shared" si="97"/>
        <v>0.14400000000000002</v>
      </c>
      <c r="U135" s="227">
        <f t="shared" si="98"/>
        <v>0.14400000000000002</v>
      </c>
      <c r="V135" s="227">
        <f t="shared" si="99"/>
        <v>0.14400000000000002</v>
      </c>
      <c r="W135" s="227"/>
      <c r="X135" s="227"/>
      <c r="Y135" s="227"/>
      <c r="Z135" s="227"/>
      <c r="AA135" s="86">
        <f t="shared" si="100"/>
        <v>1.1520000000000001</v>
      </c>
      <c r="AB135" s="223">
        <f t="shared" si="83"/>
        <v>8.3333333333333332E-3</v>
      </c>
    </row>
    <row r="136" spans="1:28" customFormat="1" x14ac:dyDescent="0.2">
      <c r="A136" s="23">
        <v>164</v>
      </c>
      <c r="B136" s="24" t="s">
        <v>30</v>
      </c>
      <c r="C136" s="25">
        <v>60</v>
      </c>
      <c r="D136" s="26">
        <v>37274</v>
      </c>
      <c r="E136" s="84">
        <v>600</v>
      </c>
      <c r="F136" s="195">
        <v>360</v>
      </c>
      <c r="G136" s="182">
        <f t="shared" si="84"/>
        <v>324</v>
      </c>
      <c r="H136" s="187">
        <f t="shared" si="85"/>
        <v>32.4</v>
      </c>
      <c r="I136" s="187">
        <f t="shared" si="86"/>
        <v>32.4</v>
      </c>
      <c r="J136" s="187">
        <f t="shared" si="87"/>
        <v>32.4</v>
      </c>
      <c r="K136" s="187">
        <f t="shared" si="88"/>
        <v>32.4</v>
      </c>
      <c r="L136" s="187">
        <f t="shared" si="89"/>
        <v>32.4</v>
      </c>
      <c r="M136" s="187">
        <f t="shared" si="90"/>
        <v>32.4</v>
      </c>
      <c r="N136" s="187">
        <f t="shared" si="91"/>
        <v>32.4</v>
      </c>
      <c r="O136" s="227">
        <f t="shared" si="92"/>
        <v>2.7</v>
      </c>
      <c r="P136" s="227">
        <f t="shared" si="93"/>
        <v>2.7</v>
      </c>
      <c r="Q136" s="227">
        <f t="shared" si="94"/>
        <v>2.7</v>
      </c>
      <c r="R136" s="227">
        <f t="shared" si="95"/>
        <v>2.7</v>
      </c>
      <c r="S136" s="227">
        <f t="shared" si="96"/>
        <v>2.7</v>
      </c>
      <c r="T136" s="227">
        <f t="shared" si="97"/>
        <v>2.7</v>
      </c>
      <c r="U136" s="227">
        <f t="shared" si="98"/>
        <v>2.7</v>
      </c>
      <c r="V136" s="227">
        <f t="shared" si="99"/>
        <v>2.7</v>
      </c>
      <c r="W136" s="227"/>
      <c r="X136" s="227"/>
      <c r="Y136" s="227"/>
      <c r="Z136" s="227"/>
      <c r="AA136" s="86">
        <f t="shared" si="100"/>
        <v>21.599999999999998</v>
      </c>
      <c r="AB136" s="223">
        <f t="shared" si="83"/>
        <v>8.3333333333333332E-3</v>
      </c>
    </row>
    <row r="137" spans="1:28" customFormat="1" x14ac:dyDescent="0.2">
      <c r="A137" s="23">
        <v>165</v>
      </c>
      <c r="B137" s="24" t="s">
        <v>30</v>
      </c>
      <c r="C137" s="25">
        <v>60</v>
      </c>
      <c r="D137" s="26">
        <v>37274</v>
      </c>
      <c r="E137" s="84">
        <v>600</v>
      </c>
      <c r="F137" s="195">
        <v>360</v>
      </c>
      <c r="G137" s="182">
        <f t="shared" si="84"/>
        <v>324</v>
      </c>
      <c r="H137" s="187">
        <f t="shared" si="85"/>
        <v>32.4</v>
      </c>
      <c r="I137" s="187">
        <f t="shared" si="86"/>
        <v>32.4</v>
      </c>
      <c r="J137" s="187">
        <f t="shared" si="87"/>
        <v>32.4</v>
      </c>
      <c r="K137" s="187">
        <f t="shared" si="88"/>
        <v>32.4</v>
      </c>
      <c r="L137" s="187">
        <f t="shared" si="89"/>
        <v>32.4</v>
      </c>
      <c r="M137" s="187">
        <f t="shared" si="90"/>
        <v>32.4</v>
      </c>
      <c r="N137" s="187">
        <f t="shared" si="91"/>
        <v>32.4</v>
      </c>
      <c r="O137" s="227">
        <f t="shared" si="92"/>
        <v>2.7</v>
      </c>
      <c r="P137" s="227">
        <f t="shared" si="93"/>
        <v>2.7</v>
      </c>
      <c r="Q137" s="227">
        <f t="shared" si="94"/>
        <v>2.7</v>
      </c>
      <c r="R137" s="227">
        <f t="shared" si="95"/>
        <v>2.7</v>
      </c>
      <c r="S137" s="227">
        <f t="shared" si="96"/>
        <v>2.7</v>
      </c>
      <c r="T137" s="227">
        <f t="shared" si="97"/>
        <v>2.7</v>
      </c>
      <c r="U137" s="227">
        <f t="shared" si="98"/>
        <v>2.7</v>
      </c>
      <c r="V137" s="227">
        <f t="shared" si="99"/>
        <v>2.7</v>
      </c>
      <c r="W137" s="227"/>
      <c r="X137" s="227"/>
      <c r="Y137" s="227"/>
      <c r="Z137" s="227"/>
      <c r="AA137" s="86">
        <f t="shared" si="100"/>
        <v>21.599999999999998</v>
      </c>
      <c r="AB137" s="223">
        <f t="shared" si="83"/>
        <v>8.3333333333333332E-3</v>
      </c>
    </row>
    <row r="138" spans="1:28" customFormat="1" x14ac:dyDescent="0.2">
      <c r="A138" s="23">
        <v>175</v>
      </c>
      <c r="B138" s="24" t="s">
        <v>53</v>
      </c>
      <c r="C138" s="25">
        <v>337</v>
      </c>
      <c r="D138" s="26">
        <v>38169</v>
      </c>
      <c r="E138" s="84">
        <v>680</v>
      </c>
      <c r="F138" s="195">
        <v>408</v>
      </c>
      <c r="G138" s="182">
        <f t="shared" si="84"/>
        <v>367.2</v>
      </c>
      <c r="H138" s="187">
        <f t="shared" si="85"/>
        <v>36.72</v>
      </c>
      <c r="I138" s="187">
        <f t="shared" si="86"/>
        <v>36.72</v>
      </c>
      <c r="J138" s="187">
        <f t="shared" si="87"/>
        <v>36.72</v>
      </c>
      <c r="K138" s="187">
        <f t="shared" si="88"/>
        <v>36.72</v>
      </c>
      <c r="L138" s="187">
        <f t="shared" si="89"/>
        <v>36.72</v>
      </c>
      <c r="M138" s="187">
        <f t="shared" si="90"/>
        <v>36.72</v>
      </c>
      <c r="N138" s="187">
        <f t="shared" si="91"/>
        <v>36.72</v>
      </c>
      <c r="O138" s="227">
        <f t="shared" si="92"/>
        <v>3.06</v>
      </c>
      <c r="P138" s="227">
        <f t="shared" si="93"/>
        <v>3.06</v>
      </c>
      <c r="Q138" s="227">
        <f t="shared" si="94"/>
        <v>3.06</v>
      </c>
      <c r="R138" s="227">
        <f t="shared" si="95"/>
        <v>3.06</v>
      </c>
      <c r="S138" s="227">
        <f t="shared" si="96"/>
        <v>3.06</v>
      </c>
      <c r="T138" s="227">
        <f t="shared" si="97"/>
        <v>3.06</v>
      </c>
      <c r="U138" s="227">
        <f t="shared" si="98"/>
        <v>3.06</v>
      </c>
      <c r="V138" s="227">
        <f t="shared" si="99"/>
        <v>3.06</v>
      </c>
      <c r="W138" s="227"/>
      <c r="X138" s="227"/>
      <c r="Y138" s="227"/>
      <c r="Z138" s="227"/>
      <c r="AA138" s="86">
        <f t="shared" si="100"/>
        <v>24.479999999999997</v>
      </c>
      <c r="AB138" s="223">
        <f t="shared" si="83"/>
        <v>8.3333333333333332E-3</v>
      </c>
    </row>
    <row r="139" spans="1:28" customFormat="1" x14ac:dyDescent="0.2">
      <c r="A139" s="23">
        <v>180</v>
      </c>
      <c r="B139" s="24" t="s">
        <v>54</v>
      </c>
      <c r="C139" s="25">
        <v>3903</v>
      </c>
      <c r="D139" s="26">
        <v>38784</v>
      </c>
      <c r="E139" s="84">
        <v>137</v>
      </c>
      <c r="F139" s="195">
        <v>68.5</v>
      </c>
      <c r="G139" s="182">
        <f t="shared" si="84"/>
        <v>61.65</v>
      </c>
      <c r="H139" s="187">
        <f t="shared" si="85"/>
        <v>6.165</v>
      </c>
      <c r="I139" s="187">
        <f t="shared" si="86"/>
        <v>6.165</v>
      </c>
      <c r="J139" s="187">
        <f t="shared" si="87"/>
        <v>6.165</v>
      </c>
      <c r="K139" s="187">
        <f t="shared" si="88"/>
        <v>6.165</v>
      </c>
      <c r="L139" s="187">
        <f t="shared" si="89"/>
        <v>6.165</v>
      </c>
      <c r="M139" s="187">
        <f t="shared" si="90"/>
        <v>6.165</v>
      </c>
      <c r="N139" s="187">
        <f t="shared" si="91"/>
        <v>6.165</v>
      </c>
      <c r="O139" s="227">
        <f t="shared" si="92"/>
        <v>0.51374999999999993</v>
      </c>
      <c r="P139" s="227">
        <f t="shared" si="93"/>
        <v>0.51374999999999993</v>
      </c>
      <c r="Q139" s="227">
        <f t="shared" si="94"/>
        <v>0.51374999999999993</v>
      </c>
      <c r="R139" s="227">
        <f t="shared" si="95"/>
        <v>0.51374999999999993</v>
      </c>
      <c r="S139" s="227">
        <f t="shared" si="96"/>
        <v>0.51374999999999993</v>
      </c>
      <c r="T139" s="227">
        <f t="shared" si="97"/>
        <v>0.51374999999999993</v>
      </c>
      <c r="U139" s="227">
        <f t="shared" si="98"/>
        <v>0.51374999999999993</v>
      </c>
      <c r="V139" s="227">
        <f t="shared" si="99"/>
        <v>0.51374999999999993</v>
      </c>
      <c r="W139" s="227"/>
      <c r="X139" s="227"/>
      <c r="Y139" s="227"/>
      <c r="Z139" s="227"/>
      <c r="AA139" s="86">
        <f t="shared" si="100"/>
        <v>4.1099999999999994</v>
      </c>
      <c r="AB139" s="223">
        <f t="shared" si="83"/>
        <v>8.3333333333333332E-3</v>
      </c>
    </row>
    <row r="140" spans="1:28" customFormat="1" x14ac:dyDescent="0.2">
      <c r="A140" s="23">
        <v>181</v>
      </c>
      <c r="B140" s="24" t="s">
        <v>54</v>
      </c>
      <c r="C140" s="25">
        <v>3903</v>
      </c>
      <c r="D140" s="26">
        <v>38784</v>
      </c>
      <c r="E140" s="84">
        <v>137</v>
      </c>
      <c r="F140" s="195">
        <v>68.5</v>
      </c>
      <c r="G140" s="182">
        <f t="shared" si="84"/>
        <v>61.65</v>
      </c>
      <c r="H140" s="187">
        <f t="shared" si="85"/>
        <v>6.165</v>
      </c>
      <c r="I140" s="187">
        <f t="shared" si="86"/>
        <v>6.165</v>
      </c>
      <c r="J140" s="187">
        <f t="shared" si="87"/>
        <v>6.165</v>
      </c>
      <c r="K140" s="187">
        <f t="shared" si="88"/>
        <v>6.165</v>
      </c>
      <c r="L140" s="187">
        <f t="shared" si="89"/>
        <v>6.165</v>
      </c>
      <c r="M140" s="187">
        <f t="shared" si="90"/>
        <v>6.165</v>
      </c>
      <c r="N140" s="187">
        <f t="shared" si="91"/>
        <v>6.165</v>
      </c>
      <c r="O140" s="227">
        <f t="shared" si="92"/>
        <v>0.51374999999999993</v>
      </c>
      <c r="P140" s="227">
        <f t="shared" si="93"/>
        <v>0.51374999999999993</v>
      </c>
      <c r="Q140" s="227">
        <f t="shared" si="94"/>
        <v>0.51374999999999993</v>
      </c>
      <c r="R140" s="227">
        <f t="shared" si="95"/>
        <v>0.51374999999999993</v>
      </c>
      <c r="S140" s="227">
        <f t="shared" si="96"/>
        <v>0.51374999999999993</v>
      </c>
      <c r="T140" s="227">
        <f t="shared" si="97"/>
        <v>0.51374999999999993</v>
      </c>
      <c r="U140" s="227">
        <f t="shared" si="98"/>
        <v>0.51374999999999993</v>
      </c>
      <c r="V140" s="227">
        <f t="shared" si="99"/>
        <v>0.51374999999999993</v>
      </c>
      <c r="W140" s="227"/>
      <c r="X140" s="227"/>
      <c r="Y140" s="227"/>
      <c r="Z140" s="227"/>
      <c r="AA140" s="86">
        <f t="shared" si="100"/>
        <v>4.1099999999999994</v>
      </c>
      <c r="AB140" s="223">
        <f t="shared" si="83"/>
        <v>8.3333333333333332E-3</v>
      </c>
    </row>
    <row r="141" spans="1:28" customFormat="1" x14ac:dyDescent="0.2">
      <c r="A141" s="23">
        <v>195</v>
      </c>
      <c r="B141" s="24" t="s">
        <v>60</v>
      </c>
      <c r="C141" s="25">
        <v>9125</v>
      </c>
      <c r="D141" s="26">
        <v>39013</v>
      </c>
      <c r="E141" s="84">
        <v>59.99</v>
      </c>
      <c r="F141" s="195">
        <v>29.995000000000001</v>
      </c>
      <c r="G141" s="182">
        <f t="shared" si="84"/>
        <v>26.9955</v>
      </c>
      <c r="H141" s="187">
        <f t="shared" si="85"/>
        <v>2.6995500000000003</v>
      </c>
      <c r="I141" s="187">
        <f t="shared" si="86"/>
        <v>2.6995500000000003</v>
      </c>
      <c r="J141" s="187">
        <f t="shared" si="87"/>
        <v>2.6995500000000003</v>
      </c>
      <c r="K141" s="187">
        <f t="shared" si="88"/>
        <v>2.6995500000000003</v>
      </c>
      <c r="L141" s="187">
        <f t="shared" si="89"/>
        <v>2.6995500000000003</v>
      </c>
      <c r="M141" s="187">
        <f t="shared" si="90"/>
        <v>2.6995500000000003</v>
      </c>
      <c r="N141" s="187">
        <f t="shared" si="91"/>
        <v>2.6995500000000003</v>
      </c>
      <c r="O141" s="227">
        <f t="shared" si="92"/>
        <v>0.22496249999999998</v>
      </c>
      <c r="P141" s="227">
        <f t="shared" si="93"/>
        <v>0.22496249999999998</v>
      </c>
      <c r="Q141" s="227">
        <f t="shared" si="94"/>
        <v>0.22496249999999998</v>
      </c>
      <c r="R141" s="227">
        <f t="shared" si="95"/>
        <v>0.22496249999999998</v>
      </c>
      <c r="S141" s="227">
        <f t="shared" si="96"/>
        <v>0.22496249999999998</v>
      </c>
      <c r="T141" s="227">
        <f t="shared" si="97"/>
        <v>0.22496249999999998</v>
      </c>
      <c r="U141" s="227">
        <f t="shared" si="98"/>
        <v>0.22496249999999998</v>
      </c>
      <c r="V141" s="227">
        <f t="shared" si="99"/>
        <v>0.22496249999999998</v>
      </c>
      <c r="W141" s="227"/>
      <c r="X141" s="227"/>
      <c r="Y141" s="227"/>
      <c r="Z141" s="227"/>
      <c r="AA141" s="86">
        <f t="shared" si="100"/>
        <v>1.7996999999999999</v>
      </c>
      <c r="AB141" s="223">
        <f t="shared" si="83"/>
        <v>8.3333333333333332E-3</v>
      </c>
    </row>
    <row r="142" spans="1:28" customFormat="1" x14ac:dyDescent="0.2">
      <c r="A142" s="23">
        <v>196</v>
      </c>
      <c r="B142" s="24" t="s">
        <v>61</v>
      </c>
      <c r="C142" s="25">
        <v>11166</v>
      </c>
      <c r="D142" s="26">
        <v>39016</v>
      </c>
      <c r="E142" s="84">
        <v>22000</v>
      </c>
      <c r="F142" s="195">
        <v>16500</v>
      </c>
      <c r="G142" s="182">
        <f t="shared" si="84"/>
        <v>14850</v>
      </c>
      <c r="H142" s="187">
        <f t="shared" si="85"/>
        <v>1485</v>
      </c>
      <c r="I142" s="187">
        <f t="shared" si="86"/>
        <v>1485</v>
      </c>
      <c r="J142" s="187">
        <f t="shared" si="87"/>
        <v>1485</v>
      </c>
      <c r="K142" s="187">
        <f t="shared" si="88"/>
        <v>1485</v>
      </c>
      <c r="L142" s="187">
        <f t="shared" si="89"/>
        <v>1485</v>
      </c>
      <c r="M142" s="187">
        <f t="shared" si="90"/>
        <v>1485</v>
      </c>
      <c r="N142" s="187">
        <f t="shared" si="91"/>
        <v>1485</v>
      </c>
      <c r="O142" s="227">
        <f t="shared" si="92"/>
        <v>123.75</v>
      </c>
      <c r="P142" s="227">
        <f t="shared" si="93"/>
        <v>123.75</v>
      </c>
      <c r="Q142" s="227">
        <f t="shared" si="94"/>
        <v>123.75</v>
      </c>
      <c r="R142" s="227">
        <f t="shared" si="95"/>
        <v>123.75</v>
      </c>
      <c r="S142" s="227">
        <f t="shared" si="96"/>
        <v>123.75</v>
      </c>
      <c r="T142" s="227">
        <f t="shared" si="97"/>
        <v>123.75</v>
      </c>
      <c r="U142" s="227">
        <f t="shared" si="98"/>
        <v>123.75</v>
      </c>
      <c r="V142" s="227">
        <f t="shared" si="99"/>
        <v>123.75</v>
      </c>
      <c r="W142" s="227"/>
      <c r="X142" s="227"/>
      <c r="Y142" s="227"/>
      <c r="Z142" s="227"/>
      <c r="AA142" s="86">
        <f t="shared" si="100"/>
        <v>990</v>
      </c>
      <c r="AB142" s="223">
        <f t="shared" si="83"/>
        <v>8.3333333333333332E-3</v>
      </c>
    </row>
    <row r="143" spans="1:28" customFormat="1" x14ac:dyDescent="0.2">
      <c r="A143" s="23">
        <v>237</v>
      </c>
      <c r="B143" s="24" t="s">
        <v>72</v>
      </c>
      <c r="C143" s="25">
        <v>2015</v>
      </c>
      <c r="D143" s="26">
        <v>39682</v>
      </c>
      <c r="E143" s="84">
        <v>810</v>
      </c>
      <c r="F143" s="195">
        <v>486</v>
      </c>
      <c r="G143" s="182">
        <f t="shared" si="84"/>
        <v>437.40000000000003</v>
      </c>
      <c r="H143" s="187">
        <f t="shared" si="85"/>
        <v>43.740000000000009</v>
      </c>
      <c r="I143" s="187">
        <f t="shared" si="86"/>
        <v>43.740000000000009</v>
      </c>
      <c r="J143" s="187">
        <f t="shared" si="87"/>
        <v>43.740000000000009</v>
      </c>
      <c r="K143" s="187">
        <f t="shared" si="88"/>
        <v>43.740000000000009</v>
      </c>
      <c r="L143" s="187">
        <f t="shared" si="89"/>
        <v>43.740000000000009</v>
      </c>
      <c r="M143" s="187">
        <f t="shared" si="90"/>
        <v>43.740000000000009</v>
      </c>
      <c r="N143" s="187">
        <f t="shared" si="91"/>
        <v>43.740000000000009</v>
      </c>
      <c r="O143" s="227">
        <f t="shared" si="92"/>
        <v>3.645</v>
      </c>
      <c r="P143" s="227">
        <f t="shared" si="93"/>
        <v>3.645</v>
      </c>
      <c r="Q143" s="227">
        <f t="shared" si="94"/>
        <v>3.645</v>
      </c>
      <c r="R143" s="227">
        <f t="shared" si="95"/>
        <v>3.645</v>
      </c>
      <c r="S143" s="227">
        <f t="shared" si="96"/>
        <v>3.645</v>
      </c>
      <c r="T143" s="227">
        <f t="shared" si="97"/>
        <v>3.645</v>
      </c>
      <c r="U143" s="227">
        <f t="shared" si="98"/>
        <v>3.645</v>
      </c>
      <c r="V143" s="227">
        <f t="shared" si="99"/>
        <v>3.645</v>
      </c>
      <c r="W143" s="227"/>
      <c r="X143" s="227"/>
      <c r="Y143" s="227"/>
      <c r="Z143" s="227"/>
      <c r="AA143" s="86">
        <f t="shared" si="100"/>
        <v>29.16</v>
      </c>
      <c r="AB143" s="223">
        <f t="shared" si="83"/>
        <v>8.3333333333333332E-3</v>
      </c>
    </row>
    <row r="144" spans="1:28" customFormat="1" x14ac:dyDescent="0.2">
      <c r="A144" s="23">
        <v>238</v>
      </c>
      <c r="B144" s="24" t="s">
        <v>73</v>
      </c>
      <c r="C144" s="25">
        <v>2015</v>
      </c>
      <c r="D144" s="26">
        <v>39682</v>
      </c>
      <c r="E144" s="84">
        <v>540</v>
      </c>
      <c r="F144" s="195">
        <v>324</v>
      </c>
      <c r="G144" s="182">
        <f t="shared" si="84"/>
        <v>291.60000000000002</v>
      </c>
      <c r="H144" s="187">
        <f t="shared" si="85"/>
        <v>29.160000000000004</v>
      </c>
      <c r="I144" s="187">
        <f t="shared" si="86"/>
        <v>29.160000000000004</v>
      </c>
      <c r="J144" s="187">
        <f t="shared" si="87"/>
        <v>29.160000000000004</v>
      </c>
      <c r="K144" s="187">
        <f t="shared" si="88"/>
        <v>29.160000000000004</v>
      </c>
      <c r="L144" s="187">
        <f t="shared" si="89"/>
        <v>29.160000000000004</v>
      </c>
      <c r="M144" s="187">
        <f t="shared" si="90"/>
        <v>29.160000000000004</v>
      </c>
      <c r="N144" s="187">
        <f t="shared" si="91"/>
        <v>29.160000000000004</v>
      </c>
      <c r="O144" s="227">
        <f t="shared" si="92"/>
        <v>2.4300000000000002</v>
      </c>
      <c r="P144" s="227">
        <f t="shared" si="93"/>
        <v>2.4300000000000002</v>
      </c>
      <c r="Q144" s="227">
        <f t="shared" si="94"/>
        <v>2.4300000000000002</v>
      </c>
      <c r="R144" s="227">
        <f t="shared" si="95"/>
        <v>2.4300000000000002</v>
      </c>
      <c r="S144" s="227">
        <f t="shared" si="96"/>
        <v>2.4300000000000002</v>
      </c>
      <c r="T144" s="227">
        <f t="shared" si="97"/>
        <v>2.4300000000000002</v>
      </c>
      <c r="U144" s="227">
        <f t="shared" si="98"/>
        <v>2.4300000000000002</v>
      </c>
      <c r="V144" s="227">
        <f t="shared" si="99"/>
        <v>2.4300000000000002</v>
      </c>
      <c r="W144" s="227"/>
      <c r="X144" s="227"/>
      <c r="Y144" s="227"/>
      <c r="Z144" s="227"/>
      <c r="AA144" s="86">
        <f t="shared" si="100"/>
        <v>19.440000000000001</v>
      </c>
      <c r="AB144" s="223">
        <f t="shared" si="83"/>
        <v>8.3333333333333332E-3</v>
      </c>
    </row>
    <row r="145" spans="1:28" customFormat="1" x14ac:dyDescent="0.2">
      <c r="A145" s="23">
        <v>239</v>
      </c>
      <c r="B145" s="24" t="s">
        <v>74</v>
      </c>
      <c r="C145" s="25">
        <v>2015</v>
      </c>
      <c r="D145" s="26">
        <v>39682</v>
      </c>
      <c r="E145" s="84">
        <v>270</v>
      </c>
      <c r="F145" s="195">
        <v>162</v>
      </c>
      <c r="G145" s="182">
        <f t="shared" si="84"/>
        <v>145.80000000000001</v>
      </c>
      <c r="H145" s="187">
        <f t="shared" si="85"/>
        <v>14.580000000000002</v>
      </c>
      <c r="I145" s="187">
        <f t="shared" si="86"/>
        <v>14.580000000000002</v>
      </c>
      <c r="J145" s="187">
        <f t="shared" si="87"/>
        <v>14.580000000000002</v>
      </c>
      <c r="K145" s="187">
        <f t="shared" si="88"/>
        <v>14.580000000000002</v>
      </c>
      <c r="L145" s="187">
        <f t="shared" si="89"/>
        <v>14.580000000000002</v>
      </c>
      <c r="M145" s="187">
        <f t="shared" si="90"/>
        <v>14.580000000000002</v>
      </c>
      <c r="N145" s="187">
        <f t="shared" si="91"/>
        <v>14.580000000000002</v>
      </c>
      <c r="O145" s="227">
        <f t="shared" si="92"/>
        <v>1.2150000000000001</v>
      </c>
      <c r="P145" s="227">
        <f t="shared" si="93"/>
        <v>1.2150000000000001</v>
      </c>
      <c r="Q145" s="227">
        <f t="shared" si="94"/>
        <v>1.2150000000000001</v>
      </c>
      <c r="R145" s="227">
        <f t="shared" si="95"/>
        <v>1.2150000000000001</v>
      </c>
      <c r="S145" s="227">
        <f t="shared" si="96"/>
        <v>1.2150000000000001</v>
      </c>
      <c r="T145" s="227">
        <f t="shared" si="97"/>
        <v>1.2150000000000001</v>
      </c>
      <c r="U145" s="227">
        <f t="shared" si="98"/>
        <v>1.2150000000000001</v>
      </c>
      <c r="V145" s="227">
        <f t="shared" si="99"/>
        <v>1.2150000000000001</v>
      </c>
      <c r="W145" s="227"/>
      <c r="X145" s="227"/>
      <c r="Y145" s="227"/>
      <c r="Z145" s="227"/>
      <c r="AA145" s="86">
        <f t="shared" si="100"/>
        <v>9.7200000000000006</v>
      </c>
      <c r="AB145" s="223">
        <f t="shared" si="83"/>
        <v>8.3333333333333332E-3</v>
      </c>
    </row>
    <row r="146" spans="1:28" customFormat="1" x14ac:dyDescent="0.2">
      <c r="A146" s="23">
        <v>247</v>
      </c>
      <c r="B146" s="24" t="s">
        <v>73</v>
      </c>
      <c r="C146" s="25">
        <v>2015</v>
      </c>
      <c r="D146" s="26">
        <v>39682</v>
      </c>
      <c r="E146" s="84">
        <v>540</v>
      </c>
      <c r="F146" s="195">
        <v>324</v>
      </c>
      <c r="G146" s="182">
        <f t="shared" si="84"/>
        <v>291.60000000000002</v>
      </c>
      <c r="H146" s="187">
        <f t="shared" si="85"/>
        <v>29.160000000000004</v>
      </c>
      <c r="I146" s="187">
        <f t="shared" si="86"/>
        <v>29.160000000000004</v>
      </c>
      <c r="J146" s="187">
        <f t="shared" si="87"/>
        <v>29.160000000000004</v>
      </c>
      <c r="K146" s="187">
        <f t="shared" si="88"/>
        <v>29.160000000000004</v>
      </c>
      <c r="L146" s="187">
        <f t="shared" si="89"/>
        <v>29.160000000000004</v>
      </c>
      <c r="M146" s="187">
        <f t="shared" si="90"/>
        <v>29.160000000000004</v>
      </c>
      <c r="N146" s="187">
        <f t="shared" si="91"/>
        <v>29.160000000000004</v>
      </c>
      <c r="O146" s="227">
        <f t="shared" si="92"/>
        <v>2.4300000000000002</v>
      </c>
      <c r="P146" s="227">
        <f t="shared" si="93"/>
        <v>2.4300000000000002</v>
      </c>
      <c r="Q146" s="227">
        <f t="shared" si="94"/>
        <v>2.4300000000000002</v>
      </c>
      <c r="R146" s="227">
        <f t="shared" si="95"/>
        <v>2.4300000000000002</v>
      </c>
      <c r="S146" s="227">
        <f t="shared" si="96"/>
        <v>2.4300000000000002</v>
      </c>
      <c r="T146" s="227">
        <f t="shared" si="97"/>
        <v>2.4300000000000002</v>
      </c>
      <c r="U146" s="227">
        <f t="shared" si="98"/>
        <v>2.4300000000000002</v>
      </c>
      <c r="V146" s="227">
        <f t="shared" si="99"/>
        <v>2.4300000000000002</v>
      </c>
      <c r="W146" s="227"/>
      <c r="X146" s="227"/>
      <c r="Y146" s="227"/>
      <c r="Z146" s="227"/>
      <c r="AA146" s="86">
        <f t="shared" si="100"/>
        <v>19.440000000000001</v>
      </c>
      <c r="AB146" s="223">
        <f t="shared" si="83"/>
        <v>8.3333333333333332E-3</v>
      </c>
    </row>
    <row r="147" spans="1:28" customFormat="1" x14ac:dyDescent="0.2">
      <c r="A147" s="23">
        <v>248</v>
      </c>
      <c r="B147" s="24" t="s">
        <v>72</v>
      </c>
      <c r="C147" s="25">
        <v>2015</v>
      </c>
      <c r="D147" s="26">
        <v>39682</v>
      </c>
      <c r="E147" s="84">
        <v>810</v>
      </c>
      <c r="F147" s="195">
        <v>486</v>
      </c>
      <c r="G147" s="182">
        <f t="shared" si="84"/>
        <v>437.40000000000003</v>
      </c>
      <c r="H147" s="187">
        <f t="shared" si="85"/>
        <v>43.740000000000009</v>
      </c>
      <c r="I147" s="187">
        <f t="shared" si="86"/>
        <v>43.740000000000009</v>
      </c>
      <c r="J147" s="187">
        <f t="shared" si="87"/>
        <v>43.740000000000009</v>
      </c>
      <c r="K147" s="187">
        <f t="shared" si="88"/>
        <v>43.740000000000009</v>
      </c>
      <c r="L147" s="187">
        <f t="shared" si="89"/>
        <v>43.740000000000009</v>
      </c>
      <c r="M147" s="187">
        <f t="shared" si="90"/>
        <v>43.740000000000009</v>
      </c>
      <c r="N147" s="187">
        <f t="shared" si="91"/>
        <v>43.740000000000009</v>
      </c>
      <c r="O147" s="227">
        <f t="shared" si="92"/>
        <v>3.645</v>
      </c>
      <c r="P147" s="227">
        <f t="shared" si="93"/>
        <v>3.645</v>
      </c>
      <c r="Q147" s="227">
        <f t="shared" si="94"/>
        <v>3.645</v>
      </c>
      <c r="R147" s="227">
        <f t="shared" si="95"/>
        <v>3.645</v>
      </c>
      <c r="S147" s="227">
        <f t="shared" si="96"/>
        <v>3.645</v>
      </c>
      <c r="T147" s="227">
        <f t="shared" si="97"/>
        <v>3.645</v>
      </c>
      <c r="U147" s="227">
        <f t="shared" si="98"/>
        <v>3.645</v>
      </c>
      <c r="V147" s="227">
        <f t="shared" si="99"/>
        <v>3.645</v>
      </c>
      <c r="W147" s="227"/>
      <c r="X147" s="227"/>
      <c r="Y147" s="227"/>
      <c r="Z147" s="227"/>
      <c r="AA147" s="86">
        <f t="shared" si="100"/>
        <v>29.16</v>
      </c>
      <c r="AB147" s="223">
        <f t="shared" si="83"/>
        <v>8.3333333333333332E-3</v>
      </c>
    </row>
    <row r="148" spans="1:28" customFormat="1" x14ac:dyDescent="0.2">
      <c r="A148" s="23">
        <v>249</v>
      </c>
      <c r="B148" s="24" t="s">
        <v>72</v>
      </c>
      <c r="C148" s="25">
        <v>2015</v>
      </c>
      <c r="D148" s="26">
        <v>39682</v>
      </c>
      <c r="E148" s="84">
        <v>810</v>
      </c>
      <c r="F148" s="195">
        <v>486</v>
      </c>
      <c r="G148" s="182">
        <f t="shared" si="84"/>
        <v>437.40000000000003</v>
      </c>
      <c r="H148" s="187">
        <f t="shared" si="85"/>
        <v>43.740000000000009</v>
      </c>
      <c r="I148" s="187">
        <f t="shared" si="86"/>
        <v>43.740000000000009</v>
      </c>
      <c r="J148" s="187">
        <f t="shared" si="87"/>
        <v>43.740000000000009</v>
      </c>
      <c r="K148" s="187">
        <f t="shared" si="88"/>
        <v>43.740000000000009</v>
      </c>
      <c r="L148" s="187">
        <f t="shared" si="89"/>
        <v>43.740000000000009</v>
      </c>
      <c r="M148" s="187">
        <f t="shared" si="90"/>
        <v>43.740000000000009</v>
      </c>
      <c r="N148" s="187">
        <f t="shared" si="91"/>
        <v>43.740000000000009</v>
      </c>
      <c r="O148" s="227">
        <f t="shared" si="92"/>
        <v>3.645</v>
      </c>
      <c r="P148" s="227">
        <f t="shared" si="93"/>
        <v>3.645</v>
      </c>
      <c r="Q148" s="227">
        <f t="shared" si="94"/>
        <v>3.645</v>
      </c>
      <c r="R148" s="227">
        <f t="shared" si="95"/>
        <v>3.645</v>
      </c>
      <c r="S148" s="227">
        <f t="shared" si="96"/>
        <v>3.645</v>
      </c>
      <c r="T148" s="227">
        <f t="shared" si="97"/>
        <v>3.645</v>
      </c>
      <c r="U148" s="227">
        <f t="shared" si="98"/>
        <v>3.645</v>
      </c>
      <c r="V148" s="227">
        <f t="shared" si="99"/>
        <v>3.645</v>
      </c>
      <c r="W148" s="227"/>
      <c r="X148" s="227"/>
      <c r="Y148" s="227"/>
      <c r="Z148" s="227"/>
      <c r="AA148" s="86">
        <f t="shared" si="100"/>
        <v>29.16</v>
      </c>
      <c r="AB148" s="223">
        <f t="shared" si="83"/>
        <v>8.3333333333333332E-3</v>
      </c>
    </row>
    <row r="149" spans="1:28" customFormat="1" x14ac:dyDescent="0.2">
      <c r="A149" s="23">
        <v>250</v>
      </c>
      <c r="B149" s="24" t="s">
        <v>72</v>
      </c>
      <c r="C149" s="25">
        <v>2015</v>
      </c>
      <c r="D149" s="26">
        <v>39682</v>
      </c>
      <c r="E149" s="84">
        <v>810</v>
      </c>
      <c r="F149" s="195">
        <v>486</v>
      </c>
      <c r="G149" s="182">
        <f t="shared" si="84"/>
        <v>437.40000000000003</v>
      </c>
      <c r="H149" s="187">
        <f t="shared" si="85"/>
        <v>43.740000000000009</v>
      </c>
      <c r="I149" s="187">
        <f t="shared" si="86"/>
        <v>43.740000000000009</v>
      </c>
      <c r="J149" s="187">
        <f t="shared" si="87"/>
        <v>43.740000000000009</v>
      </c>
      <c r="K149" s="187">
        <f t="shared" si="88"/>
        <v>43.740000000000009</v>
      </c>
      <c r="L149" s="187">
        <f t="shared" si="89"/>
        <v>43.740000000000009</v>
      </c>
      <c r="M149" s="187">
        <f t="shared" si="90"/>
        <v>43.740000000000009</v>
      </c>
      <c r="N149" s="187">
        <f t="shared" si="91"/>
        <v>43.740000000000009</v>
      </c>
      <c r="O149" s="227">
        <f t="shared" si="92"/>
        <v>3.645</v>
      </c>
      <c r="P149" s="227">
        <f t="shared" si="93"/>
        <v>3.645</v>
      </c>
      <c r="Q149" s="227">
        <f t="shared" si="94"/>
        <v>3.645</v>
      </c>
      <c r="R149" s="227">
        <f t="shared" si="95"/>
        <v>3.645</v>
      </c>
      <c r="S149" s="227">
        <f t="shared" si="96"/>
        <v>3.645</v>
      </c>
      <c r="T149" s="227">
        <f t="shared" si="97"/>
        <v>3.645</v>
      </c>
      <c r="U149" s="227">
        <f t="shared" si="98"/>
        <v>3.645</v>
      </c>
      <c r="V149" s="227">
        <f t="shared" si="99"/>
        <v>3.645</v>
      </c>
      <c r="W149" s="227"/>
      <c r="X149" s="227"/>
      <c r="Y149" s="227"/>
      <c r="Z149" s="227"/>
      <c r="AA149" s="86">
        <f t="shared" si="100"/>
        <v>29.16</v>
      </c>
      <c r="AB149" s="223">
        <f t="shared" si="83"/>
        <v>8.3333333333333332E-3</v>
      </c>
    </row>
    <row r="150" spans="1:28" customFormat="1" x14ac:dyDescent="0.2">
      <c r="A150" s="23">
        <v>251</v>
      </c>
      <c r="B150" s="24" t="s">
        <v>72</v>
      </c>
      <c r="C150" s="25">
        <v>2015</v>
      </c>
      <c r="D150" s="26">
        <v>39682</v>
      </c>
      <c r="E150" s="84">
        <v>810</v>
      </c>
      <c r="F150" s="195">
        <v>486</v>
      </c>
      <c r="G150" s="182">
        <f t="shared" si="84"/>
        <v>437.40000000000003</v>
      </c>
      <c r="H150" s="187">
        <f t="shared" si="85"/>
        <v>43.740000000000009</v>
      </c>
      <c r="I150" s="187">
        <f t="shared" si="86"/>
        <v>43.740000000000009</v>
      </c>
      <c r="J150" s="187">
        <f t="shared" si="87"/>
        <v>43.740000000000009</v>
      </c>
      <c r="K150" s="187">
        <f t="shared" si="88"/>
        <v>43.740000000000009</v>
      </c>
      <c r="L150" s="187">
        <f t="shared" si="89"/>
        <v>43.740000000000009</v>
      </c>
      <c r="M150" s="187">
        <f t="shared" si="90"/>
        <v>43.740000000000009</v>
      </c>
      <c r="N150" s="187">
        <f t="shared" si="91"/>
        <v>43.740000000000009</v>
      </c>
      <c r="O150" s="227">
        <f t="shared" si="92"/>
        <v>3.645</v>
      </c>
      <c r="P150" s="227">
        <f t="shared" si="93"/>
        <v>3.645</v>
      </c>
      <c r="Q150" s="227">
        <f t="shared" si="94"/>
        <v>3.645</v>
      </c>
      <c r="R150" s="227">
        <f t="shared" si="95"/>
        <v>3.645</v>
      </c>
      <c r="S150" s="227">
        <f t="shared" si="96"/>
        <v>3.645</v>
      </c>
      <c r="T150" s="227">
        <f t="shared" si="97"/>
        <v>3.645</v>
      </c>
      <c r="U150" s="227">
        <f t="shared" si="98"/>
        <v>3.645</v>
      </c>
      <c r="V150" s="227">
        <f t="shared" si="99"/>
        <v>3.645</v>
      </c>
      <c r="W150" s="227"/>
      <c r="X150" s="227"/>
      <c r="Y150" s="227"/>
      <c r="Z150" s="227"/>
      <c r="AA150" s="86">
        <f t="shared" si="100"/>
        <v>29.16</v>
      </c>
      <c r="AB150" s="223">
        <f t="shared" si="83"/>
        <v>8.3333333333333332E-3</v>
      </c>
    </row>
    <row r="151" spans="1:28" customFormat="1" x14ac:dyDescent="0.2">
      <c r="A151" s="23">
        <v>259</v>
      </c>
      <c r="B151" s="24" t="s">
        <v>85</v>
      </c>
      <c r="C151" s="25">
        <v>5492</v>
      </c>
      <c r="D151" s="26">
        <v>39856</v>
      </c>
      <c r="E151" s="84">
        <v>2100</v>
      </c>
      <c r="F151" s="195">
        <v>1260</v>
      </c>
      <c r="G151" s="182">
        <f t="shared" si="84"/>
        <v>1134</v>
      </c>
      <c r="H151" s="187">
        <f t="shared" si="85"/>
        <v>113.4</v>
      </c>
      <c r="I151" s="187">
        <f t="shared" si="86"/>
        <v>113.4</v>
      </c>
      <c r="J151" s="187">
        <f t="shared" si="87"/>
        <v>113.4</v>
      </c>
      <c r="K151" s="187">
        <f t="shared" si="88"/>
        <v>113.4</v>
      </c>
      <c r="L151" s="187">
        <f t="shared" si="89"/>
        <v>113.4</v>
      </c>
      <c r="M151" s="187">
        <f t="shared" si="90"/>
        <v>113.4</v>
      </c>
      <c r="N151" s="187">
        <f t="shared" si="91"/>
        <v>113.4</v>
      </c>
      <c r="O151" s="227">
        <f t="shared" si="92"/>
        <v>9.4499999999999993</v>
      </c>
      <c r="P151" s="227">
        <f t="shared" si="93"/>
        <v>9.4499999999999993</v>
      </c>
      <c r="Q151" s="227">
        <f t="shared" si="94"/>
        <v>9.4499999999999993</v>
      </c>
      <c r="R151" s="227">
        <f t="shared" si="95"/>
        <v>9.4499999999999993</v>
      </c>
      <c r="S151" s="227">
        <f t="shared" si="96"/>
        <v>9.4499999999999993</v>
      </c>
      <c r="T151" s="227">
        <f t="shared" si="97"/>
        <v>9.4499999999999993</v>
      </c>
      <c r="U151" s="227">
        <f t="shared" si="98"/>
        <v>9.4499999999999993</v>
      </c>
      <c r="V151" s="227">
        <f t="shared" si="99"/>
        <v>9.4499999999999993</v>
      </c>
      <c r="W151" s="227"/>
      <c r="X151" s="227"/>
      <c r="Y151" s="227"/>
      <c r="Z151" s="227"/>
      <c r="AA151" s="86">
        <f t="shared" si="100"/>
        <v>75.600000000000009</v>
      </c>
      <c r="AB151" s="223">
        <f t="shared" si="83"/>
        <v>8.3333333333333332E-3</v>
      </c>
    </row>
    <row r="152" spans="1:28" customFormat="1" x14ac:dyDescent="0.2">
      <c r="A152" s="23">
        <v>262</v>
      </c>
      <c r="B152" s="24" t="s">
        <v>88</v>
      </c>
      <c r="C152" s="25">
        <v>97</v>
      </c>
      <c r="D152" s="26">
        <v>39899</v>
      </c>
      <c r="E152" s="84">
        <v>1978</v>
      </c>
      <c r="F152" s="195">
        <v>1186.8</v>
      </c>
      <c r="G152" s="182">
        <f t="shared" si="84"/>
        <v>1068.1199999999999</v>
      </c>
      <c r="H152" s="187">
        <f t="shared" si="85"/>
        <v>106.812</v>
      </c>
      <c r="I152" s="187">
        <f t="shared" si="86"/>
        <v>106.812</v>
      </c>
      <c r="J152" s="187">
        <f t="shared" si="87"/>
        <v>106.812</v>
      </c>
      <c r="K152" s="187">
        <f t="shared" si="88"/>
        <v>106.812</v>
      </c>
      <c r="L152" s="187">
        <f t="shared" si="89"/>
        <v>106.812</v>
      </c>
      <c r="M152" s="187">
        <f t="shared" si="90"/>
        <v>106.812</v>
      </c>
      <c r="N152" s="187">
        <f t="shared" si="91"/>
        <v>106.812</v>
      </c>
      <c r="O152" s="227">
        <f t="shared" si="92"/>
        <v>8.9009999999999998</v>
      </c>
      <c r="P152" s="227">
        <f t="shared" si="93"/>
        <v>8.9009999999999998</v>
      </c>
      <c r="Q152" s="227">
        <f t="shared" si="94"/>
        <v>8.9009999999999998</v>
      </c>
      <c r="R152" s="227">
        <f t="shared" si="95"/>
        <v>8.9009999999999998</v>
      </c>
      <c r="S152" s="227">
        <f t="shared" si="96"/>
        <v>8.9009999999999998</v>
      </c>
      <c r="T152" s="227">
        <f t="shared" si="97"/>
        <v>8.9009999999999998</v>
      </c>
      <c r="U152" s="227">
        <f t="shared" si="98"/>
        <v>8.9009999999999998</v>
      </c>
      <c r="V152" s="227">
        <f t="shared" si="99"/>
        <v>8.9009999999999998</v>
      </c>
      <c r="W152" s="227"/>
      <c r="X152" s="227"/>
      <c r="Y152" s="227"/>
      <c r="Z152" s="227"/>
      <c r="AA152" s="86">
        <f t="shared" si="100"/>
        <v>71.207999999999984</v>
      </c>
      <c r="AB152" s="223">
        <f t="shared" si="83"/>
        <v>8.3333333333333332E-3</v>
      </c>
    </row>
    <row r="153" spans="1:28" customFormat="1" x14ac:dyDescent="0.2">
      <c r="A153" s="23">
        <v>263</v>
      </c>
      <c r="B153" s="24" t="s">
        <v>89</v>
      </c>
      <c r="C153" s="25">
        <v>96</v>
      </c>
      <c r="D153" s="26">
        <v>39899</v>
      </c>
      <c r="E153" s="84">
        <v>2872</v>
      </c>
      <c r="F153" s="195">
        <v>1723.2</v>
      </c>
      <c r="G153" s="182">
        <f t="shared" si="84"/>
        <v>1550.88</v>
      </c>
      <c r="H153" s="187">
        <f t="shared" si="85"/>
        <v>155.08800000000002</v>
      </c>
      <c r="I153" s="187">
        <f t="shared" si="86"/>
        <v>155.08800000000002</v>
      </c>
      <c r="J153" s="187">
        <f t="shared" si="87"/>
        <v>155.08800000000002</v>
      </c>
      <c r="K153" s="187">
        <f t="shared" si="88"/>
        <v>155.08800000000002</v>
      </c>
      <c r="L153" s="187">
        <f t="shared" si="89"/>
        <v>155.08800000000002</v>
      </c>
      <c r="M153" s="187">
        <f t="shared" si="90"/>
        <v>155.08800000000002</v>
      </c>
      <c r="N153" s="187">
        <f t="shared" si="91"/>
        <v>155.08800000000002</v>
      </c>
      <c r="O153" s="227">
        <f t="shared" si="92"/>
        <v>12.924000000000001</v>
      </c>
      <c r="P153" s="227">
        <f t="shared" si="93"/>
        <v>12.924000000000001</v>
      </c>
      <c r="Q153" s="227">
        <f t="shared" si="94"/>
        <v>12.924000000000001</v>
      </c>
      <c r="R153" s="227">
        <f t="shared" si="95"/>
        <v>12.924000000000001</v>
      </c>
      <c r="S153" s="227">
        <f t="shared" si="96"/>
        <v>12.924000000000001</v>
      </c>
      <c r="T153" s="227">
        <f t="shared" si="97"/>
        <v>12.924000000000001</v>
      </c>
      <c r="U153" s="227">
        <f t="shared" si="98"/>
        <v>12.924000000000001</v>
      </c>
      <c r="V153" s="227">
        <f t="shared" si="99"/>
        <v>12.924000000000001</v>
      </c>
      <c r="W153" s="227"/>
      <c r="X153" s="227"/>
      <c r="Y153" s="227"/>
      <c r="Z153" s="227"/>
      <c r="AA153" s="86">
        <f t="shared" si="100"/>
        <v>103.39200000000002</v>
      </c>
      <c r="AB153" s="223">
        <f t="shared" si="83"/>
        <v>8.3333333333333332E-3</v>
      </c>
    </row>
    <row r="154" spans="1:28" customFormat="1" x14ac:dyDescent="0.2">
      <c r="A154" s="23">
        <v>264</v>
      </c>
      <c r="B154" s="24" t="s">
        <v>90</v>
      </c>
      <c r="C154" s="25">
        <v>96</v>
      </c>
      <c r="D154" s="26">
        <v>39899</v>
      </c>
      <c r="E154" s="84">
        <v>544</v>
      </c>
      <c r="F154" s="195">
        <v>326.39999999999998</v>
      </c>
      <c r="G154" s="182">
        <f t="shared" si="84"/>
        <v>293.76</v>
      </c>
      <c r="H154" s="187">
        <f t="shared" si="85"/>
        <v>29.376000000000001</v>
      </c>
      <c r="I154" s="187">
        <f t="shared" si="86"/>
        <v>29.376000000000001</v>
      </c>
      <c r="J154" s="187">
        <f t="shared" si="87"/>
        <v>29.376000000000001</v>
      </c>
      <c r="K154" s="187">
        <f t="shared" si="88"/>
        <v>29.376000000000001</v>
      </c>
      <c r="L154" s="187">
        <f t="shared" si="89"/>
        <v>29.376000000000001</v>
      </c>
      <c r="M154" s="187">
        <f t="shared" si="90"/>
        <v>29.376000000000001</v>
      </c>
      <c r="N154" s="187">
        <f t="shared" si="91"/>
        <v>29.376000000000001</v>
      </c>
      <c r="O154" s="227">
        <f t="shared" si="92"/>
        <v>2.448</v>
      </c>
      <c r="P154" s="227">
        <f t="shared" si="93"/>
        <v>2.448</v>
      </c>
      <c r="Q154" s="227">
        <f t="shared" si="94"/>
        <v>2.448</v>
      </c>
      <c r="R154" s="227">
        <f t="shared" si="95"/>
        <v>2.448</v>
      </c>
      <c r="S154" s="227">
        <f t="shared" si="96"/>
        <v>2.448</v>
      </c>
      <c r="T154" s="227">
        <f t="shared" si="97"/>
        <v>2.448</v>
      </c>
      <c r="U154" s="227">
        <f t="shared" si="98"/>
        <v>2.448</v>
      </c>
      <c r="V154" s="227">
        <f t="shared" si="99"/>
        <v>2.448</v>
      </c>
      <c r="W154" s="227"/>
      <c r="X154" s="227"/>
      <c r="Y154" s="227"/>
      <c r="Z154" s="227"/>
      <c r="AA154" s="86">
        <f t="shared" si="100"/>
        <v>19.584</v>
      </c>
      <c r="AB154" s="223">
        <f t="shared" si="83"/>
        <v>8.3333333333333332E-3</v>
      </c>
    </row>
    <row r="155" spans="1:28" customFormat="1" x14ac:dyDescent="0.2">
      <c r="A155" s="23">
        <v>265</v>
      </c>
      <c r="B155" s="24" t="s">
        <v>90</v>
      </c>
      <c r="C155" s="25">
        <v>96</v>
      </c>
      <c r="D155" s="26">
        <v>39899</v>
      </c>
      <c r="E155" s="84">
        <v>544</v>
      </c>
      <c r="F155" s="195">
        <v>326.39999999999998</v>
      </c>
      <c r="G155" s="182">
        <f t="shared" si="84"/>
        <v>293.76</v>
      </c>
      <c r="H155" s="187">
        <f t="shared" si="85"/>
        <v>29.376000000000001</v>
      </c>
      <c r="I155" s="187">
        <f t="shared" si="86"/>
        <v>29.376000000000001</v>
      </c>
      <c r="J155" s="187">
        <f t="shared" si="87"/>
        <v>29.376000000000001</v>
      </c>
      <c r="K155" s="187">
        <f t="shared" si="88"/>
        <v>29.376000000000001</v>
      </c>
      <c r="L155" s="187">
        <f t="shared" si="89"/>
        <v>29.376000000000001</v>
      </c>
      <c r="M155" s="187">
        <f t="shared" si="90"/>
        <v>29.376000000000001</v>
      </c>
      <c r="N155" s="187">
        <f t="shared" si="91"/>
        <v>29.376000000000001</v>
      </c>
      <c r="O155" s="227">
        <f t="shared" si="92"/>
        <v>2.448</v>
      </c>
      <c r="P155" s="227">
        <f t="shared" si="93"/>
        <v>2.448</v>
      </c>
      <c r="Q155" s="227">
        <f t="shared" si="94"/>
        <v>2.448</v>
      </c>
      <c r="R155" s="227">
        <f t="shared" si="95"/>
        <v>2.448</v>
      </c>
      <c r="S155" s="227">
        <f t="shared" si="96"/>
        <v>2.448</v>
      </c>
      <c r="T155" s="227">
        <f t="shared" si="97"/>
        <v>2.448</v>
      </c>
      <c r="U155" s="227">
        <f t="shared" si="98"/>
        <v>2.448</v>
      </c>
      <c r="V155" s="227">
        <f t="shared" si="99"/>
        <v>2.448</v>
      </c>
      <c r="W155" s="227"/>
      <c r="X155" s="227"/>
      <c r="Y155" s="227"/>
      <c r="Z155" s="227"/>
      <c r="AA155" s="86">
        <f t="shared" si="100"/>
        <v>19.584</v>
      </c>
      <c r="AB155" s="223">
        <f t="shared" si="83"/>
        <v>8.3333333333333332E-3</v>
      </c>
    </row>
    <row r="156" spans="1:28" customFormat="1" x14ac:dyDescent="0.2">
      <c r="A156" s="23">
        <v>266</v>
      </c>
      <c r="B156" s="24" t="s">
        <v>90</v>
      </c>
      <c r="C156" s="25">
        <v>96</v>
      </c>
      <c r="D156" s="26">
        <v>39899</v>
      </c>
      <c r="E156" s="84">
        <v>544</v>
      </c>
      <c r="F156" s="195">
        <v>326.39999999999998</v>
      </c>
      <c r="G156" s="182">
        <f t="shared" si="84"/>
        <v>293.76</v>
      </c>
      <c r="H156" s="187">
        <f t="shared" si="85"/>
        <v>29.376000000000001</v>
      </c>
      <c r="I156" s="187">
        <f t="shared" si="86"/>
        <v>29.376000000000001</v>
      </c>
      <c r="J156" s="187">
        <f t="shared" si="87"/>
        <v>29.376000000000001</v>
      </c>
      <c r="K156" s="187">
        <f t="shared" si="88"/>
        <v>29.376000000000001</v>
      </c>
      <c r="L156" s="187">
        <f t="shared" si="89"/>
        <v>29.376000000000001</v>
      </c>
      <c r="M156" s="187">
        <f t="shared" si="90"/>
        <v>29.376000000000001</v>
      </c>
      <c r="N156" s="187">
        <f t="shared" si="91"/>
        <v>29.376000000000001</v>
      </c>
      <c r="O156" s="227">
        <f t="shared" si="92"/>
        <v>2.448</v>
      </c>
      <c r="P156" s="227">
        <f t="shared" si="93"/>
        <v>2.448</v>
      </c>
      <c r="Q156" s="227">
        <f t="shared" si="94"/>
        <v>2.448</v>
      </c>
      <c r="R156" s="227">
        <f t="shared" si="95"/>
        <v>2.448</v>
      </c>
      <c r="S156" s="227">
        <f t="shared" si="96"/>
        <v>2.448</v>
      </c>
      <c r="T156" s="227">
        <f t="shared" si="97"/>
        <v>2.448</v>
      </c>
      <c r="U156" s="227">
        <f t="shared" si="98"/>
        <v>2.448</v>
      </c>
      <c r="V156" s="227">
        <f t="shared" si="99"/>
        <v>2.448</v>
      </c>
      <c r="W156" s="227"/>
      <c r="X156" s="227"/>
      <c r="Y156" s="227"/>
      <c r="Z156" s="227"/>
      <c r="AA156" s="86">
        <f t="shared" si="100"/>
        <v>19.584</v>
      </c>
      <c r="AB156" s="223">
        <f t="shared" si="83"/>
        <v>8.3333333333333332E-3</v>
      </c>
    </row>
    <row r="157" spans="1:28" customFormat="1" x14ac:dyDescent="0.2">
      <c r="A157" s="23">
        <v>267</v>
      </c>
      <c r="B157" s="24" t="s">
        <v>90</v>
      </c>
      <c r="C157" s="25">
        <v>96</v>
      </c>
      <c r="D157" s="26">
        <v>39899</v>
      </c>
      <c r="E157" s="84">
        <v>544</v>
      </c>
      <c r="F157" s="195">
        <v>326.39999999999998</v>
      </c>
      <c r="G157" s="182">
        <f t="shared" si="84"/>
        <v>293.76</v>
      </c>
      <c r="H157" s="187">
        <f t="shared" si="85"/>
        <v>29.376000000000001</v>
      </c>
      <c r="I157" s="187">
        <f t="shared" si="86"/>
        <v>29.376000000000001</v>
      </c>
      <c r="J157" s="187">
        <f t="shared" si="87"/>
        <v>29.376000000000001</v>
      </c>
      <c r="K157" s="187">
        <f t="shared" si="88"/>
        <v>29.376000000000001</v>
      </c>
      <c r="L157" s="187">
        <f t="shared" si="89"/>
        <v>29.376000000000001</v>
      </c>
      <c r="M157" s="187">
        <f t="shared" si="90"/>
        <v>29.376000000000001</v>
      </c>
      <c r="N157" s="187">
        <f t="shared" si="91"/>
        <v>29.376000000000001</v>
      </c>
      <c r="O157" s="227">
        <f t="shared" si="92"/>
        <v>2.448</v>
      </c>
      <c r="P157" s="227">
        <f t="shared" si="93"/>
        <v>2.448</v>
      </c>
      <c r="Q157" s="227">
        <f t="shared" si="94"/>
        <v>2.448</v>
      </c>
      <c r="R157" s="227">
        <f t="shared" si="95"/>
        <v>2.448</v>
      </c>
      <c r="S157" s="227">
        <f t="shared" si="96"/>
        <v>2.448</v>
      </c>
      <c r="T157" s="227">
        <f t="shared" si="97"/>
        <v>2.448</v>
      </c>
      <c r="U157" s="227">
        <f t="shared" si="98"/>
        <v>2.448</v>
      </c>
      <c r="V157" s="227">
        <f t="shared" si="99"/>
        <v>2.448</v>
      </c>
      <c r="W157" s="227"/>
      <c r="X157" s="227"/>
      <c r="Y157" s="227"/>
      <c r="Z157" s="227"/>
      <c r="AA157" s="86">
        <f t="shared" si="100"/>
        <v>19.584</v>
      </c>
      <c r="AB157" s="223">
        <f t="shared" si="83"/>
        <v>8.3333333333333332E-3</v>
      </c>
    </row>
    <row r="158" spans="1:28" customFormat="1" x14ac:dyDescent="0.2">
      <c r="A158" s="23">
        <v>268</v>
      </c>
      <c r="B158" s="24" t="s">
        <v>90</v>
      </c>
      <c r="C158" s="25">
        <v>96</v>
      </c>
      <c r="D158" s="26">
        <v>39899</v>
      </c>
      <c r="E158" s="84">
        <v>544</v>
      </c>
      <c r="F158" s="195">
        <v>326.39999999999998</v>
      </c>
      <c r="G158" s="182">
        <f t="shared" si="84"/>
        <v>293.76</v>
      </c>
      <c r="H158" s="187">
        <f t="shared" si="85"/>
        <v>29.376000000000001</v>
      </c>
      <c r="I158" s="187">
        <f t="shared" si="86"/>
        <v>29.376000000000001</v>
      </c>
      <c r="J158" s="187">
        <f t="shared" si="87"/>
        <v>29.376000000000001</v>
      </c>
      <c r="K158" s="187">
        <f t="shared" si="88"/>
        <v>29.376000000000001</v>
      </c>
      <c r="L158" s="187">
        <f t="shared" si="89"/>
        <v>29.376000000000001</v>
      </c>
      <c r="M158" s="187">
        <f t="shared" si="90"/>
        <v>29.376000000000001</v>
      </c>
      <c r="N158" s="187">
        <f t="shared" si="91"/>
        <v>29.376000000000001</v>
      </c>
      <c r="O158" s="227">
        <f t="shared" si="92"/>
        <v>2.448</v>
      </c>
      <c r="P158" s="227">
        <f t="shared" si="93"/>
        <v>2.448</v>
      </c>
      <c r="Q158" s="227">
        <f t="shared" si="94"/>
        <v>2.448</v>
      </c>
      <c r="R158" s="227">
        <f t="shared" si="95"/>
        <v>2.448</v>
      </c>
      <c r="S158" s="227">
        <f t="shared" si="96"/>
        <v>2.448</v>
      </c>
      <c r="T158" s="227">
        <f t="shared" si="97"/>
        <v>2.448</v>
      </c>
      <c r="U158" s="227">
        <f t="shared" si="98"/>
        <v>2.448</v>
      </c>
      <c r="V158" s="227">
        <f t="shared" si="99"/>
        <v>2.448</v>
      </c>
      <c r="W158" s="227"/>
      <c r="X158" s="227"/>
      <c r="Y158" s="227"/>
      <c r="Z158" s="227"/>
      <c r="AA158" s="86">
        <f t="shared" si="100"/>
        <v>19.584</v>
      </c>
      <c r="AB158" s="223">
        <f t="shared" si="83"/>
        <v>8.3333333333333332E-3</v>
      </c>
    </row>
    <row r="159" spans="1:28" customFormat="1" x14ac:dyDescent="0.2">
      <c r="A159" s="23">
        <v>269</v>
      </c>
      <c r="B159" s="24" t="s">
        <v>90</v>
      </c>
      <c r="C159" s="25">
        <v>96</v>
      </c>
      <c r="D159" s="26">
        <v>39899</v>
      </c>
      <c r="E159" s="84">
        <v>544</v>
      </c>
      <c r="F159" s="195">
        <v>326.39999999999998</v>
      </c>
      <c r="G159" s="182">
        <f t="shared" si="84"/>
        <v>293.76</v>
      </c>
      <c r="H159" s="187">
        <f t="shared" si="85"/>
        <v>29.376000000000001</v>
      </c>
      <c r="I159" s="187">
        <f t="shared" si="86"/>
        <v>29.376000000000001</v>
      </c>
      <c r="J159" s="187">
        <f t="shared" si="87"/>
        <v>29.376000000000001</v>
      </c>
      <c r="K159" s="187">
        <f t="shared" si="88"/>
        <v>29.376000000000001</v>
      </c>
      <c r="L159" s="187">
        <f t="shared" si="89"/>
        <v>29.376000000000001</v>
      </c>
      <c r="M159" s="187">
        <f t="shared" si="90"/>
        <v>29.376000000000001</v>
      </c>
      <c r="N159" s="187">
        <f t="shared" si="91"/>
        <v>29.376000000000001</v>
      </c>
      <c r="O159" s="227">
        <f t="shared" si="92"/>
        <v>2.448</v>
      </c>
      <c r="P159" s="227">
        <f t="shared" si="93"/>
        <v>2.448</v>
      </c>
      <c r="Q159" s="227">
        <f t="shared" si="94"/>
        <v>2.448</v>
      </c>
      <c r="R159" s="227">
        <f t="shared" si="95"/>
        <v>2.448</v>
      </c>
      <c r="S159" s="227">
        <f t="shared" si="96"/>
        <v>2.448</v>
      </c>
      <c r="T159" s="227">
        <f t="shared" si="97"/>
        <v>2.448</v>
      </c>
      <c r="U159" s="227">
        <f t="shared" si="98"/>
        <v>2.448</v>
      </c>
      <c r="V159" s="227">
        <f t="shared" si="99"/>
        <v>2.448</v>
      </c>
      <c r="W159" s="227"/>
      <c r="X159" s="227"/>
      <c r="Y159" s="227"/>
      <c r="Z159" s="227"/>
      <c r="AA159" s="86">
        <f t="shared" si="100"/>
        <v>19.584</v>
      </c>
      <c r="AB159" s="223">
        <f t="shared" si="83"/>
        <v>8.3333333333333332E-3</v>
      </c>
    </row>
    <row r="160" spans="1:28" customFormat="1" x14ac:dyDescent="0.2">
      <c r="A160" s="23">
        <v>270</v>
      </c>
      <c r="B160" s="24" t="s">
        <v>90</v>
      </c>
      <c r="C160" s="25">
        <v>96</v>
      </c>
      <c r="D160" s="26">
        <v>39899</v>
      </c>
      <c r="E160" s="84">
        <v>544</v>
      </c>
      <c r="F160" s="195">
        <v>326.39999999999998</v>
      </c>
      <c r="G160" s="182">
        <f t="shared" si="84"/>
        <v>293.76</v>
      </c>
      <c r="H160" s="187">
        <f t="shared" si="85"/>
        <v>29.376000000000001</v>
      </c>
      <c r="I160" s="187">
        <f t="shared" si="86"/>
        <v>29.376000000000001</v>
      </c>
      <c r="J160" s="187">
        <f t="shared" si="87"/>
        <v>29.376000000000001</v>
      </c>
      <c r="K160" s="187">
        <f t="shared" si="88"/>
        <v>29.376000000000001</v>
      </c>
      <c r="L160" s="187">
        <f t="shared" si="89"/>
        <v>29.376000000000001</v>
      </c>
      <c r="M160" s="187">
        <f t="shared" si="90"/>
        <v>29.376000000000001</v>
      </c>
      <c r="N160" s="187">
        <f t="shared" si="91"/>
        <v>29.376000000000001</v>
      </c>
      <c r="O160" s="227">
        <f t="shared" si="92"/>
        <v>2.448</v>
      </c>
      <c r="P160" s="227">
        <f t="shared" si="93"/>
        <v>2.448</v>
      </c>
      <c r="Q160" s="227">
        <f t="shared" si="94"/>
        <v>2.448</v>
      </c>
      <c r="R160" s="227">
        <f t="shared" si="95"/>
        <v>2.448</v>
      </c>
      <c r="S160" s="227">
        <f t="shared" si="96"/>
        <v>2.448</v>
      </c>
      <c r="T160" s="227">
        <f t="shared" si="97"/>
        <v>2.448</v>
      </c>
      <c r="U160" s="227">
        <f t="shared" si="98"/>
        <v>2.448</v>
      </c>
      <c r="V160" s="227">
        <f t="shared" si="99"/>
        <v>2.448</v>
      </c>
      <c r="W160" s="227"/>
      <c r="X160" s="227"/>
      <c r="Y160" s="227"/>
      <c r="Z160" s="227"/>
      <c r="AA160" s="86">
        <f t="shared" si="100"/>
        <v>19.584</v>
      </c>
      <c r="AB160" s="223">
        <f t="shared" si="83"/>
        <v>8.3333333333333332E-3</v>
      </c>
    </row>
    <row r="161" spans="1:28" customFormat="1" x14ac:dyDescent="0.2">
      <c r="A161" s="23">
        <v>271</v>
      </c>
      <c r="B161" s="24" t="s">
        <v>90</v>
      </c>
      <c r="C161" s="25">
        <v>96</v>
      </c>
      <c r="D161" s="26">
        <v>39899</v>
      </c>
      <c r="E161" s="84">
        <v>544</v>
      </c>
      <c r="F161" s="195">
        <v>326.39999999999998</v>
      </c>
      <c r="G161" s="182">
        <f t="shared" si="84"/>
        <v>293.76</v>
      </c>
      <c r="H161" s="187">
        <f t="shared" si="85"/>
        <v>29.376000000000001</v>
      </c>
      <c r="I161" s="187">
        <f t="shared" si="86"/>
        <v>29.376000000000001</v>
      </c>
      <c r="J161" s="187">
        <f t="shared" si="87"/>
        <v>29.376000000000001</v>
      </c>
      <c r="K161" s="187">
        <f t="shared" si="88"/>
        <v>29.376000000000001</v>
      </c>
      <c r="L161" s="187">
        <f t="shared" si="89"/>
        <v>29.376000000000001</v>
      </c>
      <c r="M161" s="187">
        <f t="shared" si="90"/>
        <v>29.376000000000001</v>
      </c>
      <c r="N161" s="187">
        <f t="shared" si="91"/>
        <v>29.376000000000001</v>
      </c>
      <c r="O161" s="227">
        <f t="shared" si="92"/>
        <v>2.448</v>
      </c>
      <c r="P161" s="227">
        <f t="shared" si="93"/>
        <v>2.448</v>
      </c>
      <c r="Q161" s="227">
        <f t="shared" si="94"/>
        <v>2.448</v>
      </c>
      <c r="R161" s="227">
        <f t="shared" si="95"/>
        <v>2.448</v>
      </c>
      <c r="S161" s="227">
        <f t="shared" si="96"/>
        <v>2.448</v>
      </c>
      <c r="T161" s="227">
        <f t="shared" si="97"/>
        <v>2.448</v>
      </c>
      <c r="U161" s="227">
        <f t="shared" si="98"/>
        <v>2.448</v>
      </c>
      <c r="V161" s="227">
        <f t="shared" si="99"/>
        <v>2.448</v>
      </c>
      <c r="W161" s="227"/>
      <c r="X161" s="227"/>
      <c r="Y161" s="227"/>
      <c r="Z161" s="227"/>
      <c r="AA161" s="86">
        <f t="shared" si="100"/>
        <v>19.584</v>
      </c>
      <c r="AB161" s="223">
        <f t="shared" si="83"/>
        <v>8.3333333333333332E-3</v>
      </c>
    </row>
    <row r="162" spans="1:28" customFormat="1" x14ac:dyDescent="0.2">
      <c r="A162" s="23">
        <v>272</v>
      </c>
      <c r="B162" s="24" t="s">
        <v>90</v>
      </c>
      <c r="C162" s="25">
        <v>96</v>
      </c>
      <c r="D162" s="26">
        <v>39899</v>
      </c>
      <c r="E162" s="84">
        <v>544</v>
      </c>
      <c r="F162" s="195">
        <v>326.39999999999998</v>
      </c>
      <c r="G162" s="182">
        <f t="shared" si="84"/>
        <v>293.76</v>
      </c>
      <c r="H162" s="187">
        <f t="shared" si="85"/>
        <v>29.376000000000001</v>
      </c>
      <c r="I162" s="187">
        <f t="shared" si="86"/>
        <v>29.376000000000001</v>
      </c>
      <c r="J162" s="187">
        <f t="shared" si="87"/>
        <v>29.376000000000001</v>
      </c>
      <c r="K162" s="187">
        <f t="shared" si="88"/>
        <v>29.376000000000001</v>
      </c>
      <c r="L162" s="187">
        <f t="shared" si="89"/>
        <v>29.376000000000001</v>
      </c>
      <c r="M162" s="187">
        <f t="shared" si="90"/>
        <v>29.376000000000001</v>
      </c>
      <c r="N162" s="187">
        <f t="shared" si="91"/>
        <v>29.376000000000001</v>
      </c>
      <c r="O162" s="227">
        <f t="shared" si="92"/>
        <v>2.448</v>
      </c>
      <c r="P162" s="227">
        <f t="shared" si="93"/>
        <v>2.448</v>
      </c>
      <c r="Q162" s="227">
        <f t="shared" si="94"/>
        <v>2.448</v>
      </c>
      <c r="R162" s="227">
        <f t="shared" si="95"/>
        <v>2.448</v>
      </c>
      <c r="S162" s="227">
        <f t="shared" si="96"/>
        <v>2.448</v>
      </c>
      <c r="T162" s="227">
        <f t="shared" si="97"/>
        <v>2.448</v>
      </c>
      <c r="U162" s="227">
        <f t="shared" si="98"/>
        <v>2.448</v>
      </c>
      <c r="V162" s="227">
        <f t="shared" si="99"/>
        <v>2.448</v>
      </c>
      <c r="W162" s="227"/>
      <c r="X162" s="227"/>
      <c r="Y162" s="227"/>
      <c r="Z162" s="227"/>
      <c r="AA162" s="86">
        <f t="shared" si="100"/>
        <v>19.584</v>
      </c>
      <c r="AB162" s="223">
        <f t="shared" si="83"/>
        <v>8.3333333333333332E-3</v>
      </c>
    </row>
    <row r="163" spans="1:28" customFormat="1" x14ac:dyDescent="0.2">
      <c r="A163" s="23">
        <v>273</v>
      </c>
      <c r="B163" s="24" t="s">
        <v>90</v>
      </c>
      <c r="C163" s="25">
        <v>96</v>
      </c>
      <c r="D163" s="26">
        <v>39899</v>
      </c>
      <c r="E163" s="84">
        <v>544</v>
      </c>
      <c r="F163" s="195">
        <v>326.39999999999998</v>
      </c>
      <c r="G163" s="182">
        <f t="shared" si="84"/>
        <v>293.76</v>
      </c>
      <c r="H163" s="187">
        <f t="shared" si="85"/>
        <v>29.376000000000001</v>
      </c>
      <c r="I163" s="187">
        <f t="shared" si="86"/>
        <v>29.376000000000001</v>
      </c>
      <c r="J163" s="187">
        <f t="shared" si="87"/>
        <v>29.376000000000001</v>
      </c>
      <c r="K163" s="187">
        <f t="shared" si="88"/>
        <v>29.376000000000001</v>
      </c>
      <c r="L163" s="187">
        <f t="shared" si="89"/>
        <v>29.376000000000001</v>
      </c>
      <c r="M163" s="187">
        <f t="shared" si="90"/>
        <v>29.376000000000001</v>
      </c>
      <c r="N163" s="187">
        <f t="shared" si="91"/>
        <v>29.376000000000001</v>
      </c>
      <c r="O163" s="227">
        <f t="shared" si="92"/>
        <v>2.448</v>
      </c>
      <c r="P163" s="227">
        <f t="shared" si="93"/>
        <v>2.448</v>
      </c>
      <c r="Q163" s="227">
        <f t="shared" si="94"/>
        <v>2.448</v>
      </c>
      <c r="R163" s="227">
        <f t="shared" si="95"/>
        <v>2.448</v>
      </c>
      <c r="S163" s="227">
        <f t="shared" si="96"/>
        <v>2.448</v>
      </c>
      <c r="T163" s="227">
        <f t="shared" si="97"/>
        <v>2.448</v>
      </c>
      <c r="U163" s="227">
        <f t="shared" si="98"/>
        <v>2.448</v>
      </c>
      <c r="V163" s="227">
        <f t="shared" si="99"/>
        <v>2.448</v>
      </c>
      <c r="W163" s="227"/>
      <c r="X163" s="227"/>
      <c r="Y163" s="227"/>
      <c r="Z163" s="227"/>
      <c r="AA163" s="86">
        <f t="shared" si="100"/>
        <v>19.584</v>
      </c>
      <c r="AB163" s="223">
        <f t="shared" si="83"/>
        <v>8.3333333333333332E-3</v>
      </c>
    </row>
    <row r="164" spans="1:28" customFormat="1" x14ac:dyDescent="0.2">
      <c r="A164" s="23">
        <v>274</v>
      </c>
      <c r="B164" s="24" t="s">
        <v>90</v>
      </c>
      <c r="C164" s="25">
        <v>96</v>
      </c>
      <c r="D164" s="26">
        <v>39899</v>
      </c>
      <c r="E164" s="84">
        <v>544</v>
      </c>
      <c r="F164" s="195">
        <v>326.39999999999998</v>
      </c>
      <c r="G164" s="182">
        <f t="shared" si="84"/>
        <v>293.76</v>
      </c>
      <c r="H164" s="187">
        <f t="shared" si="85"/>
        <v>29.376000000000001</v>
      </c>
      <c r="I164" s="187">
        <f t="shared" si="86"/>
        <v>29.376000000000001</v>
      </c>
      <c r="J164" s="187">
        <f t="shared" si="87"/>
        <v>29.376000000000001</v>
      </c>
      <c r="K164" s="187">
        <f t="shared" si="88"/>
        <v>29.376000000000001</v>
      </c>
      <c r="L164" s="187">
        <f t="shared" si="89"/>
        <v>29.376000000000001</v>
      </c>
      <c r="M164" s="187">
        <f t="shared" si="90"/>
        <v>29.376000000000001</v>
      </c>
      <c r="N164" s="187">
        <f t="shared" si="91"/>
        <v>29.376000000000001</v>
      </c>
      <c r="O164" s="227">
        <f t="shared" si="92"/>
        <v>2.448</v>
      </c>
      <c r="P164" s="227">
        <f t="shared" si="93"/>
        <v>2.448</v>
      </c>
      <c r="Q164" s="227">
        <f t="shared" si="94"/>
        <v>2.448</v>
      </c>
      <c r="R164" s="227">
        <f t="shared" si="95"/>
        <v>2.448</v>
      </c>
      <c r="S164" s="227">
        <f t="shared" si="96"/>
        <v>2.448</v>
      </c>
      <c r="T164" s="227">
        <f t="shared" si="97"/>
        <v>2.448</v>
      </c>
      <c r="U164" s="227">
        <f t="shared" si="98"/>
        <v>2.448</v>
      </c>
      <c r="V164" s="227">
        <f t="shared" si="99"/>
        <v>2.448</v>
      </c>
      <c r="W164" s="227"/>
      <c r="X164" s="227"/>
      <c r="Y164" s="227"/>
      <c r="Z164" s="227"/>
      <c r="AA164" s="86">
        <f t="shared" si="100"/>
        <v>19.584</v>
      </c>
      <c r="AB164" s="223">
        <f t="shared" si="83"/>
        <v>8.3333333333333332E-3</v>
      </c>
    </row>
    <row r="165" spans="1:28" customFormat="1" x14ac:dyDescent="0.2">
      <c r="A165" s="23">
        <v>275</v>
      </c>
      <c r="B165" s="24" t="s">
        <v>90</v>
      </c>
      <c r="C165" s="25">
        <v>96</v>
      </c>
      <c r="D165" s="26">
        <v>39899</v>
      </c>
      <c r="E165" s="84">
        <v>544</v>
      </c>
      <c r="F165" s="195">
        <v>326.39999999999998</v>
      </c>
      <c r="G165" s="182">
        <f t="shared" si="84"/>
        <v>293.76</v>
      </c>
      <c r="H165" s="187">
        <f t="shared" si="85"/>
        <v>29.376000000000001</v>
      </c>
      <c r="I165" s="187">
        <f t="shared" si="86"/>
        <v>29.376000000000001</v>
      </c>
      <c r="J165" s="187">
        <f t="shared" si="87"/>
        <v>29.376000000000001</v>
      </c>
      <c r="K165" s="187">
        <f t="shared" si="88"/>
        <v>29.376000000000001</v>
      </c>
      <c r="L165" s="187">
        <f t="shared" si="89"/>
        <v>29.376000000000001</v>
      </c>
      <c r="M165" s="187">
        <f t="shared" si="90"/>
        <v>29.376000000000001</v>
      </c>
      <c r="N165" s="187">
        <f t="shared" si="91"/>
        <v>29.376000000000001</v>
      </c>
      <c r="O165" s="227">
        <f t="shared" si="92"/>
        <v>2.448</v>
      </c>
      <c r="P165" s="227">
        <f t="shared" si="93"/>
        <v>2.448</v>
      </c>
      <c r="Q165" s="227">
        <f t="shared" si="94"/>
        <v>2.448</v>
      </c>
      <c r="R165" s="227">
        <f t="shared" si="95"/>
        <v>2.448</v>
      </c>
      <c r="S165" s="227">
        <f t="shared" si="96"/>
        <v>2.448</v>
      </c>
      <c r="T165" s="227">
        <f t="shared" si="97"/>
        <v>2.448</v>
      </c>
      <c r="U165" s="227">
        <f t="shared" si="98"/>
        <v>2.448</v>
      </c>
      <c r="V165" s="227">
        <f t="shared" si="99"/>
        <v>2.448</v>
      </c>
      <c r="W165" s="227"/>
      <c r="X165" s="227"/>
      <c r="Y165" s="227"/>
      <c r="Z165" s="227"/>
      <c r="AA165" s="86">
        <f t="shared" si="100"/>
        <v>19.584</v>
      </c>
      <c r="AB165" s="223">
        <f t="shared" si="83"/>
        <v>8.3333333333333332E-3</v>
      </c>
    </row>
    <row r="166" spans="1:28" customFormat="1" x14ac:dyDescent="0.2">
      <c r="A166" s="23">
        <v>276</v>
      </c>
      <c r="B166" s="24" t="s">
        <v>91</v>
      </c>
      <c r="C166" s="25">
        <v>96</v>
      </c>
      <c r="D166" s="26">
        <v>39899</v>
      </c>
      <c r="E166" s="84">
        <v>399</v>
      </c>
      <c r="F166" s="195">
        <v>239.39999999999998</v>
      </c>
      <c r="G166" s="182">
        <f t="shared" si="84"/>
        <v>215.45999999999998</v>
      </c>
      <c r="H166" s="187">
        <f t="shared" si="85"/>
        <v>21.545999999999999</v>
      </c>
      <c r="I166" s="187">
        <f t="shared" si="86"/>
        <v>21.545999999999999</v>
      </c>
      <c r="J166" s="187">
        <f t="shared" si="87"/>
        <v>21.545999999999999</v>
      </c>
      <c r="K166" s="187">
        <f t="shared" si="88"/>
        <v>21.545999999999999</v>
      </c>
      <c r="L166" s="187">
        <f t="shared" si="89"/>
        <v>21.545999999999999</v>
      </c>
      <c r="M166" s="187">
        <f t="shared" si="90"/>
        <v>21.545999999999999</v>
      </c>
      <c r="N166" s="187">
        <f t="shared" si="91"/>
        <v>21.545999999999999</v>
      </c>
      <c r="O166" s="227">
        <f t="shared" si="92"/>
        <v>1.7954999999999999</v>
      </c>
      <c r="P166" s="227">
        <f t="shared" si="93"/>
        <v>1.7954999999999999</v>
      </c>
      <c r="Q166" s="227">
        <f t="shared" si="94"/>
        <v>1.7954999999999999</v>
      </c>
      <c r="R166" s="227">
        <f t="shared" si="95"/>
        <v>1.7954999999999999</v>
      </c>
      <c r="S166" s="227">
        <f t="shared" si="96"/>
        <v>1.7954999999999999</v>
      </c>
      <c r="T166" s="227">
        <f t="shared" si="97"/>
        <v>1.7954999999999999</v>
      </c>
      <c r="U166" s="227">
        <f t="shared" si="98"/>
        <v>1.7954999999999999</v>
      </c>
      <c r="V166" s="227">
        <f t="shared" si="99"/>
        <v>1.7954999999999999</v>
      </c>
      <c r="W166" s="227"/>
      <c r="X166" s="227"/>
      <c r="Y166" s="227"/>
      <c r="Z166" s="227"/>
      <c r="AA166" s="86">
        <f t="shared" si="100"/>
        <v>14.364000000000001</v>
      </c>
      <c r="AB166" s="223">
        <f t="shared" si="83"/>
        <v>8.3333333333333332E-3</v>
      </c>
    </row>
    <row r="167" spans="1:28" customFormat="1" x14ac:dyDescent="0.2">
      <c r="A167" s="257">
        <v>278</v>
      </c>
      <c r="B167" s="24" t="s">
        <v>91</v>
      </c>
      <c r="C167" s="25">
        <v>96</v>
      </c>
      <c r="D167" s="258">
        <v>39899</v>
      </c>
      <c r="E167" s="259">
        <v>399</v>
      </c>
      <c r="F167" s="195">
        <v>239.39999999999998</v>
      </c>
      <c r="G167" s="182">
        <f t="shared" si="84"/>
        <v>215.45999999999998</v>
      </c>
      <c r="H167" s="187">
        <f t="shared" si="85"/>
        <v>21.545999999999999</v>
      </c>
      <c r="I167" s="187">
        <f t="shared" si="86"/>
        <v>21.545999999999999</v>
      </c>
      <c r="J167" s="187">
        <f t="shared" si="87"/>
        <v>21.545999999999999</v>
      </c>
      <c r="K167" s="187">
        <f t="shared" si="88"/>
        <v>21.545999999999999</v>
      </c>
      <c r="L167" s="187">
        <f t="shared" si="89"/>
        <v>21.545999999999999</v>
      </c>
      <c r="M167" s="187">
        <f t="shared" si="90"/>
        <v>21.545999999999999</v>
      </c>
      <c r="N167" s="187">
        <f t="shared" si="91"/>
        <v>21.545999999999999</v>
      </c>
      <c r="O167" s="227">
        <f t="shared" si="92"/>
        <v>1.7954999999999999</v>
      </c>
      <c r="P167" s="227">
        <f t="shared" si="93"/>
        <v>1.7954999999999999</v>
      </c>
      <c r="Q167" s="227">
        <f t="shared" si="94"/>
        <v>1.7954999999999999</v>
      </c>
      <c r="R167" s="227">
        <f t="shared" si="95"/>
        <v>1.7954999999999999</v>
      </c>
      <c r="S167" s="227">
        <f t="shared" si="96"/>
        <v>1.7954999999999999</v>
      </c>
      <c r="T167" s="227">
        <f t="shared" si="97"/>
        <v>1.7954999999999999</v>
      </c>
      <c r="U167" s="227">
        <f t="shared" si="98"/>
        <v>1.7954999999999999</v>
      </c>
      <c r="V167" s="227">
        <f t="shared" si="99"/>
        <v>1.7954999999999999</v>
      </c>
      <c r="W167" s="227"/>
      <c r="X167" s="227"/>
      <c r="Y167" s="227"/>
      <c r="Z167" s="227"/>
      <c r="AA167" s="86">
        <f t="shared" si="100"/>
        <v>14.364000000000001</v>
      </c>
      <c r="AB167" s="223">
        <f t="shared" ref="AB167" si="101">10%/12</f>
        <v>8.3333333333333332E-3</v>
      </c>
    </row>
    <row r="168" spans="1:28" customFormat="1" x14ac:dyDescent="0.2">
      <c r="A168" s="23">
        <v>281</v>
      </c>
      <c r="B168" s="24" t="s">
        <v>92</v>
      </c>
      <c r="C168" s="25">
        <v>96</v>
      </c>
      <c r="D168" s="26">
        <v>39899</v>
      </c>
      <c r="E168" s="84">
        <v>266</v>
      </c>
      <c r="F168" s="195">
        <v>159.6</v>
      </c>
      <c r="G168" s="182">
        <f t="shared" si="84"/>
        <v>143.63999999999999</v>
      </c>
      <c r="H168" s="187">
        <f t="shared" si="85"/>
        <v>14.363999999999999</v>
      </c>
      <c r="I168" s="187">
        <f t="shared" si="86"/>
        <v>14.363999999999999</v>
      </c>
      <c r="J168" s="187">
        <f t="shared" si="87"/>
        <v>14.363999999999999</v>
      </c>
      <c r="K168" s="187">
        <f t="shared" si="88"/>
        <v>14.363999999999999</v>
      </c>
      <c r="L168" s="187">
        <f t="shared" si="89"/>
        <v>14.363999999999999</v>
      </c>
      <c r="M168" s="187">
        <f t="shared" si="90"/>
        <v>14.363999999999999</v>
      </c>
      <c r="N168" s="187">
        <f t="shared" si="91"/>
        <v>14.363999999999999</v>
      </c>
      <c r="O168" s="227">
        <f t="shared" si="92"/>
        <v>1.1969999999999998</v>
      </c>
      <c r="P168" s="227">
        <f t="shared" si="93"/>
        <v>1.1969999999999998</v>
      </c>
      <c r="Q168" s="227">
        <f t="shared" si="94"/>
        <v>1.1969999999999998</v>
      </c>
      <c r="R168" s="227">
        <f t="shared" si="95"/>
        <v>1.1969999999999998</v>
      </c>
      <c r="S168" s="227">
        <f t="shared" si="96"/>
        <v>1.1969999999999998</v>
      </c>
      <c r="T168" s="227">
        <f t="shared" si="97"/>
        <v>1.1969999999999998</v>
      </c>
      <c r="U168" s="227">
        <f t="shared" si="98"/>
        <v>1.1969999999999998</v>
      </c>
      <c r="V168" s="227">
        <f t="shared" si="99"/>
        <v>1.1969999999999998</v>
      </c>
      <c r="W168" s="227"/>
      <c r="X168" s="227"/>
      <c r="Y168" s="227"/>
      <c r="Z168" s="227"/>
      <c r="AA168" s="86">
        <f t="shared" si="100"/>
        <v>9.5759999999999987</v>
      </c>
      <c r="AB168" s="223">
        <f t="shared" si="83"/>
        <v>8.3333333333333332E-3</v>
      </c>
    </row>
    <row r="169" spans="1:28" customFormat="1" x14ac:dyDescent="0.2">
      <c r="A169" s="257">
        <v>282</v>
      </c>
      <c r="B169" s="24" t="s">
        <v>92</v>
      </c>
      <c r="C169" s="25">
        <v>96</v>
      </c>
      <c r="D169" s="258">
        <v>39899</v>
      </c>
      <c r="E169" s="259">
        <v>266</v>
      </c>
      <c r="F169" s="195">
        <v>159.6</v>
      </c>
      <c r="G169" s="182">
        <f t="shared" si="84"/>
        <v>143.63999999999999</v>
      </c>
      <c r="H169" s="187">
        <f t="shared" si="85"/>
        <v>14.363999999999999</v>
      </c>
      <c r="I169" s="187">
        <f t="shared" si="86"/>
        <v>14.363999999999999</v>
      </c>
      <c r="J169" s="187">
        <f t="shared" si="87"/>
        <v>14.363999999999999</v>
      </c>
      <c r="K169" s="187">
        <f t="shared" si="88"/>
        <v>14.363999999999999</v>
      </c>
      <c r="L169" s="187">
        <f t="shared" si="89"/>
        <v>14.363999999999999</v>
      </c>
      <c r="M169" s="187">
        <f t="shared" si="90"/>
        <v>14.363999999999999</v>
      </c>
      <c r="N169" s="187">
        <f t="shared" si="91"/>
        <v>14.363999999999999</v>
      </c>
      <c r="O169" s="227">
        <f t="shared" si="92"/>
        <v>1.1969999999999998</v>
      </c>
      <c r="P169" s="227">
        <f t="shared" si="93"/>
        <v>1.1969999999999998</v>
      </c>
      <c r="Q169" s="227">
        <f t="shared" si="94"/>
        <v>1.1969999999999998</v>
      </c>
      <c r="R169" s="227">
        <f t="shared" si="95"/>
        <v>1.1969999999999998</v>
      </c>
      <c r="S169" s="227">
        <f t="shared" si="96"/>
        <v>1.1969999999999998</v>
      </c>
      <c r="T169" s="227">
        <f t="shared" si="97"/>
        <v>1.1969999999999998</v>
      </c>
      <c r="U169" s="227">
        <f t="shared" si="98"/>
        <v>1.1969999999999998</v>
      </c>
      <c r="V169" s="227">
        <f t="shared" si="99"/>
        <v>1.1969999999999998</v>
      </c>
      <c r="W169" s="227"/>
      <c r="X169" s="227"/>
      <c r="Y169" s="227"/>
      <c r="Z169" s="227"/>
      <c r="AA169" s="86">
        <f t="shared" si="100"/>
        <v>9.5759999999999987</v>
      </c>
      <c r="AB169" s="223">
        <f t="shared" ref="AB169:AB170" si="102">10%/12</f>
        <v>8.3333333333333332E-3</v>
      </c>
    </row>
    <row r="170" spans="1:28" customFormat="1" x14ac:dyDescent="0.2">
      <c r="A170" s="257">
        <v>283</v>
      </c>
      <c r="B170" s="24" t="s">
        <v>92</v>
      </c>
      <c r="C170" s="25">
        <v>96</v>
      </c>
      <c r="D170" s="258">
        <v>39899</v>
      </c>
      <c r="E170" s="259">
        <v>266</v>
      </c>
      <c r="F170" s="195">
        <v>159.6</v>
      </c>
      <c r="G170" s="182">
        <f t="shared" si="84"/>
        <v>143.63999999999999</v>
      </c>
      <c r="H170" s="187">
        <f t="shared" si="85"/>
        <v>14.363999999999999</v>
      </c>
      <c r="I170" s="187">
        <f t="shared" si="86"/>
        <v>14.363999999999999</v>
      </c>
      <c r="J170" s="187">
        <f t="shared" si="87"/>
        <v>14.363999999999999</v>
      </c>
      <c r="K170" s="187">
        <f t="shared" si="88"/>
        <v>14.363999999999999</v>
      </c>
      <c r="L170" s="187">
        <f t="shared" si="89"/>
        <v>14.363999999999999</v>
      </c>
      <c r="M170" s="187">
        <f t="shared" si="90"/>
        <v>14.363999999999999</v>
      </c>
      <c r="N170" s="187">
        <f t="shared" si="91"/>
        <v>14.363999999999999</v>
      </c>
      <c r="O170" s="227">
        <f t="shared" si="92"/>
        <v>1.1969999999999998</v>
      </c>
      <c r="P170" s="227">
        <f t="shared" si="93"/>
        <v>1.1969999999999998</v>
      </c>
      <c r="Q170" s="227">
        <f t="shared" si="94"/>
        <v>1.1969999999999998</v>
      </c>
      <c r="R170" s="227">
        <f t="shared" si="95"/>
        <v>1.1969999999999998</v>
      </c>
      <c r="S170" s="227">
        <f t="shared" si="96"/>
        <v>1.1969999999999998</v>
      </c>
      <c r="T170" s="227">
        <f t="shared" si="97"/>
        <v>1.1969999999999998</v>
      </c>
      <c r="U170" s="227">
        <f t="shared" si="98"/>
        <v>1.1969999999999998</v>
      </c>
      <c r="V170" s="227">
        <f t="shared" si="99"/>
        <v>1.1969999999999998</v>
      </c>
      <c r="W170" s="227"/>
      <c r="X170" s="227"/>
      <c r="Y170" s="227"/>
      <c r="Z170" s="227"/>
      <c r="AA170" s="86">
        <f t="shared" si="100"/>
        <v>9.5759999999999987</v>
      </c>
      <c r="AB170" s="223">
        <f t="shared" si="102"/>
        <v>8.3333333333333332E-3</v>
      </c>
    </row>
    <row r="171" spans="1:28" customFormat="1" x14ac:dyDescent="0.2">
      <c r="A171" s="23">
        <v>284</v>
      </c>
      <c r="B171" s="24" t="s">
        <v>93</v>
      </c>
      <c r="C171" s="25">
        <v>96</v>
      </c>
      <c r="D171" s="26">
        <v>39899</v>
      </c>
      <c r="E171" s="84">
        <v>1720</v>
      </c>
      <c r="F171" s="195">
        <v>1032</v>
      </c>
      <c r="G171" s="182">
        <f t="shared" si="84"/>
        <v>928.80000000000007</v>
      </c>
      <c r="H171" s="187">
        <f t="shared" si="85"/>
        <v>92.88000000000001</v>
      </c>
      <c r="I171" s="187">
        <f t="shared" si="86"/>
        <v>92.88000000000001</v>
      </c>
      <c r="J171" s="187">
        <f t="shared" si="87"/>
        <v>92.88000000000001</v>
      </c>
      <c r="K171" s="187">
        <f t="shared" si="88"/>
        <v>92.88000000000001</v>
      </c>
      <c r="L171" s="187">
        <f t="shared" si="89"/>
        <v>92.88000000000001</v>
      </c>
      <c r="M171" s="187">
        <f t="shared" si="90"/>
        <v>92.88000000000001</v>
      </c>
      <c r="N171" s="187">
        <f t="shared" si="91"/>
        <v>92.88000000000001</v>
      </c>
      <c r="O171" s="227">
        <f t="shared" si="92"/>
        <v>7.74</v>
      </c>
      <c r="P171" s="227">
        <f t="shared" si="93"/>
        <v>7.74</v>
      </c>
      <c r="Q171" s="227">
        <f t="shared" si="94"/>
        <v>7.74</v>
      </c>
      <c r="R171" s="227">
        <f t="shared" si="95"/>
        <v>7.74</v>
      </c>
      <c r="S171" s="227">
        <f t="shared" si="96"/>
        <v>7.74</v>
      </c>
      <c r="T171" s="227">
        <f t="shared" si="97"/>
        <v>7.74</v>
      </c>
      <c r="U171" s="227">
        <f t="shared" si="98"/>
        <v>7.74</v>
      </c>
      <c r="V171" s="227">
        <f t="shared" si="99"/>
        <v>7.74</v>
      </c>
      <c r="W171" s="227"/>
      <c r="X171" s="227"/>
      <c r="Y171" s="227"/>
      <c r="Z171" s="227"/>
      <c r="AA171" s="86">
        <f t="shared" si="100"/>
        <v>61.920000000000009</v>
      </c>
      <c r="AB171" s="223">
        <f t="shared" si="83"/>
        <v>8.3333333333333332E-3</v>
      </c>
    </row>
    <row r="172" spans="1:28" customFormat="1" x14ac:dyDescent="0.2">
      <c r="A172" s="23">
        <v>285</v>
      </c>
      <c r="B172" s="24" t="s">
        <v>94</v>
      </c>
      <c r="C172" s="25">
        <v>96</v>
      </c>
      <c r="D172" s="26">
        <v>39899</v>
      </c>
      <c r="E172" s="84">
        <v>3820</v>
      </c>
      <c r="F172" s="195">
        <v>2292</v>
      </c>
      <c r="G172" s="182">
        <f t="shared" si="84"/>
        <v>2062.8000000000002</v>
      </c>
      <c r="H172" s="187">
        <v>193.54</v>
      </c>
      <c r="I172" s="187">
        <f t="shared" si="86"/>
        <v>206.28000000000003</v>
      </c>
      <c r="J172" s="187">
        <f t="shared" si="87"/>
        <v>206.28000000000003</v>
      </c>
      <c r="K172" s="187">
        <f t="shared" si="88"/>
        <v>206.28000000000003</v>
      </c>
      <c r="L172" s="187">
        <f t="shared" si="89"/>
        <v>206.28000000000003</v>
      </c>
      <c r="M172" s="187">
        <f t="shared" si="90"/>
        <v>206.28000000000003</v>
      </c>
      <c r="N172" s="187">
        <f t="shared" si="91"/>
        <v>206.28000000000003</v>
      </c>
      <c r="O172" s="227">
        <f t="shared" si="92"/>
        <v>17.190000000000001</v>
      </c>
      <c r="P172" s="227">
        <f t="shared" si="93"/>
        <v>17.190000000000001</v>
      </c>
      <c r="Q172" s="227">
        <f t="shared" si="94"/>
        <v>17.190000000000001</v>
      </c>
      <c r="R172" s="227">
        <f t="shared" si="95"/>
        <v>17.190000000000001</v>
      </c>
      <c r="S172" s="227">
        <f t="shared" si="96"/>
        <v>17.190000000000001</v>
      </c>
      <c r="T172" s="227">
        <f t="shared" si="97"/>
        <v>17.190000000000001</v>
      </c>
      <c r="U172" s="227">
        <f t="shared" si="98"/>
        <v>17.190000000000001</v>
      </c>
      <c r="V172" s="227">
        <f t="shared" si="99"/>
        <v>17.190000000000001</v>
      </c>
      <c r="W172" s="227"/>
      <c r="X172" s="227"/>
      <c r="Y172" s="227"/>
      <c r="Z172" s="227"/>
      <c r="AA172" s="86">
        <f t="shared" si="100"/>
        <v>137.52000000000001</v>
      </c>
      <c r="AB172" s="223">
        <f t="shared" si="83"/>
        <v>8.3333333333333332E-3</v>
      </c>
    </row>
    <row r="173" spans="1:28" customFormat="1" x14ac:dyDescent="0.2">
      <c r="A173" s="23">
        <v>286</v>
      </c>
      <c r="B173" s="24" t="s">
        <v>95</v>
      </c>
      <c r="C173" s="25">
        <v>96</v>
      </c>
      <c r="D173" s="26">
        <v>39899</v>
      </c>
      <c r="E173" s="84">
        <v>504</v>
      </c>
      <c r="F173" s="195">
        <v>302.39999999999998</v>
      </c>
      <c r="G173" s="182">
        <f t="shared" si="84"/>
        <v>272.15999999999997</v>
      </c>
      <c r="H173" s="187">
        <f t="shared" si="85"/>
        <v>27.215999999999998</v>
      </c>
      <c r="I173" s="187">
        <f t="shared" si="86"/>
        <v>27.215999999999998</v>
      </c>
      <c r="J173" s="187">
        <f t="shared" si="87"/>
        <v>27.215999999999998</v>
      </c>
      <c r="K173" s="187">
        <f t="shared" si="88"/>
        <v>27.215999999999998</v>
      </c>
      <c r="L173" s="187">
        <f t="shared" si="89"/>
        <v>27.215999999999998</v>
      </c>
      <c r="M173" s="187">
        <f t="shared" si="90"/>
        <v>27.215999999999998</v>
      </c>
      <c r="N173" s="187">
        <f t="shared" si="91"/>
        <v>27.215999999999998</v>
      </c>
      <c r="O173" s="227">
        <f t="shared" si="92"/>
        <v>2.2679999999999998</v>
      </c>
      <c r="P173" s="227">
        <f t="shared" si="93"/>
        <v>2.2679999999999998</v>
      </c>
      <c r="Q173" s="227">
        <f t="shared" si="94"/>
        <v>2.2679999999999998</v>
      </c>
      <c r="R173" s="227">
        <f t="shared" si="95"/>
        <v>2.2679999999999998</v>
      </c>
      <c r="S173" s="227">
        <f t="shared" si="96"/>
        <v>2.2679999999999998</v>
      </c>
      <c r="T173" s="227">
        <f t="shared" si="97"/>
        <v>2.2679999999999998</v>
      </c>
      <c r="U173" s="227">
        <f t="shared" si="98"/>
        <v>2.2679999999999998</v>
      </c>
      <c r="V173" s="227">
        <f t="shared" si="99"/>
        <v>2.2679999999999998</v>
      </c>
      <c r="W173" s="227"/>
      <c r="X173" s="227"/>
      <c r="Y173" s="227"/>
      <c r="Z173" s="227"/>
      <c r="AA173" s="86">
        <f t="shared" si="100"/>
        <v>18.144000000000002</v>
      </c>
      <c r="AB173" s="223">
        <f t="shared" si="83"/>
        <v>8.3333333333333332E-3</v>
      </c>
    </row>
    <row r="174" spans="1:28" customFormat="1" x14ac:dyDescent="0.2">
      <c r="A174" s="23">
        <v>313</v>
      </c>
      <c r="B174" s="24" t="s">
        <v>105</v>
      </c>
      <c r="C174" s="25">
        <v>1116</v>
      </c>
      <c r="D174" s="26">
        <v>40331</v>
      </c>
      <c r="E174" s="84">
        <v>351</v>
      </c>
      <c r="F174" s="195">
        <v>210.6</v>
      </c>
      <c r="G174" s="182">
        <f t="shared" si="84"/>
        <v>189.54</v>
      </c>
      <c r="H174" s="187">
        <f t="shared" si="85"/>
        <v>18.954000000000001</v>
      </c>
      <c r="I174" s="187">
        <f t="shared" si="86"/>
        <v>18.954000000000001</v>
      </c>
      <c r="J174" s="187">
        <f t="shared" si="87"/>
        <v>18.954000000000001</v>
      </c>
      <c r="K174" s="187">
        <f t="shared" si="88"/>
        <v>18.954000000000001</v>
      </c>
      <c r="L174" s="187">
        <f t="shared" si="89"/>
        <v>18.954000000000001</v>
      </c>
      <c r="M174" s="187">
        <f t="shared" si="90"/>
        <v>18.954000000000001</v>
      </c>
      <c r="N174" s="187">
        <f t="shared" si="91"/>
        <v>18.954000000000001</v>
      </c>
      <c r="O174" s="227">
        <f t="shared" si="92"/>
        <v>1.5794999999999999</v>
      </c>
      <c r="P174" s="227">
        <f t="shared" si="93"/>
        <v>1.5794999999999999</v>
      </c>
      <c r="Q174" s="227">
        <f t="shared" si="94"/>
        <v>1.5794999999999999</v>
      </c>
      <c r="R174" s="227">
        <f t="shared" si="95"/>
        <v>1.5794999999999999</v>
      </c>
      <c r="S174" s="227">
        <f t="shared" si="96"/>
        <v>1.5794999999999999</v>
      </c>
      <c r="T174" s="227">
        <f t="shared" si="97"/>
        <v>1.5794999999999999</v>
      </c>
      <c r="U174" s="227">
        <f t="shared" si="98"/>
        <v>1.5794999999999999</v>
      </c>
      <c r="V174" s="227">
        <f t="shared" si="99"/>
        <v>1.5794999999999999</v>
      </c>
      <c r="W174" s="227"/>
      <c r="X174" s="227"/>
      <c r="Y174" s="227"/>
      <c r="Z174" s="227"/>
      <c r="AA174" s="86">
        <f t="shared" si="100"/>
        <v>12.635999999999997</v>
      </c>
      <c r="AB174" s="223">
        <f t="shared" si="83"/>
        <v>8.3333333333333332E-3</v>
      </c>
    </row>
    <row r="175" spans="1:28" customFormat="1" x14ac:dyDescent="0.2">
      <c r="A175" s="23">
        <v>314</v>
      </c>
      <c r="B175" s="24" t="s">
        <v>105</v>
      </c>
      <c r="C175" s="25">
        <v>1116</v>
      </c>
      <c r="D175" s="26">
        <v>40331</v>
      </c>
      <c r="E175" s="84">
        <v>351</v>
      </c>
      <c r="F175" s="195">
        <v>210.6</v>
      </c>
      <c r="G175" s="182">
        <f t="shared" si="84"/>
        <v>189.54</v>
      </c>
      <c r="H175" s="187">
        <f t="shared" si="85"/>
        <v>18.954000000000001</v>
      </c>
      <c r="I175" s="187">
        <f t="shared" si="86"/>
        <v>18.954000000000001</v>
      </c>
      <c r="J175" s="187">
        <f t="shared" si="87"/>
        <v>18.954000000000001</v>
      </c>
      <c r="K175" s="187">
        <f t="shared" si="88"/>
        <v>18.954000000000001</v>
      </c>
      <c r="L175" s="187">
        <f t="shared" si="89"/>
        <v>18.954000000000001</v>
      </c>
      <c r="M175" s="187">
        <f t="shared" si="90"/>
        <v>18.954000000000001</v>
      </c>
      <c r="N175" s="187">
        <f t="shared" si="91"/>
        <v>18.954000000000001</v>
      </c>
      <c r="O175" s="227">
        <f t="shared" si="92"/>
        <v>1.5794999999999999</v>
      </c>
      <c r="P175" s="227">
        <f t="shared" si="93"/>
        <v>1.5794999999999999</v>
      </c>
      <c r="Q175" s="227">
        <f t="shared" si="94"/>
        <v>1.5794999999999999</v>
      </c>
      <c r="R175" s="227">
        <f t="shared" si="95"/>
        <v>1.5794999999999999</v>
      </c>
      <c r="S175" s="227">
        <f t="shared" si="96"/>
        <v>1.5794999999999999</v>
      </c>
      <c r="T175" s="227">
        <f t="shared" si="97"/>
        <v>1.5794999999999999</v>
      </c>
      <c r="U175" s="227">
        <f t="shared" si="98"/>
        <v>1.5794999999999999</v>
      </c>
      <c r="V175" s="227">
        <f t="shared" si="99"/>
        <v>1.5794999999999999</v>
      </c>
      <c r="W175" s="227"/>
      <c r="X175" s="227"/>
      <c r="Y175" s="227"/>
      <c r="Z175" s="227"/>
      <c r="AA175" s="86">
        <f t="shared" si="100"/>
        <v>12.635999999999997</v>
      </c>
      <c r="AB175" s="223">
        <f t="shared" si="83"/>
        <v>8.3333333333333332E-3</v>
      </c>
    </row>
    <row r="176" spans="1:28" customFormat="1" x14ac:dyDescent="0.2">
      <c r="A176" s="23">
        <v>315</v>
      </c>
      <c r="B176" s="24" t="s">
        <v>106</v>
      </c>
      <c r="C176" s="25">
        <v>1116</v>
      </c>
      <c r="D176" s="26">
        <v>40331</v>
      </c>
      <c r="E176" s="84">
        <v>175</v>
      </c>
      <c r="F176" s="195">
        <v>105</v>
      </c>
      <c r="G176" s="182">
        <f t="shared" si="84"/>
        <v>94.5</v>
      </c>
      <c r="H176" s="187">
        <f t="shared" si="85"/>
        <v>9.4500000000000011</v>
      </c>
      <c r="I176" s="187">
        <f t="shared" si="86"/>
        <v>9.4500000000000011</v>
      </c>
      <c r="J176" s="187">
        <f t="shared" si="87"/>
        <v>9.4500000000000011</v>
      </c>
      <c r="K176" s="187">
        <f t="shared" si="88"/>
        <v>9.4500000000000011</v>
      </c>
      <c r="L176" s="187">
        <f t="shared" si="89"/>
        <v>9.4500000000000011</v>
      </c>
      <c r="M176" s="187">
        <f t="shared" si="90"/>
        <v>9.4500000000000011</v>
      </c>
      <c r="N176" s="187">
        <f t="shared" si="91"/>
        <v>9.4500000000000011</v>
      </c>
      <c r="O176" s="227">
        <f t="shared" si="92"/>
        <v>0.78749999999999998</v>
      </c>
      <c r="P176" s="227">
        <f t="shared" si="93"/>
        <v>0.78749999999999998</v>
      </c>
      <c r="Q176" s="227">
        <f t="shared" si="94"/>
        <v>0.78749999999999998</v>
      </c>
      <c r="R176" s="227">
        <f t="shared" si="95"/>
        <v>0.78749999999999998</v>
      </c>
      <c r="S176" s="227">
        <f t="shared" si="96"/>
        <v>0.78749999999999998</v>
      </c>
      <c r="T176" s="227">
        <f t="shared" si="97"/>
        <v>0.78749999999999998</v>
      </c>
      <c r="U176" s="227">
        <f t="shared" si="98"/>
        <v>0.78749999999999998</v>
      </c>
      <c r="V176" s="227">
        <f t="shared" si="99"/>
        <v>0.78749999999999998</v>
      </c>
      <c r="W176" s="227"/>
      <c r="X176" s="227"/>
      <c r="Y176" s="227"/>
      <c r="Z176" s="227"/>
      <c r="AA176" s="86">
        <f t="shared" si="100"/>
        <v>6.2999999999999989</v>
      </c>
      <c r="AB176" s="223">
        <f t="shared" ref="AB176:AB209" si="103">10%/12</f>
        <v>8.3333333333333332E-3</v>
      </c>
    </row>
    <row r="177" spans="1:28" customFormat="1" x14ac:dyDescent="0.2">
      <c r="A177" s="23">
        <v>321</v>
      </c>
      <c r="B177" s="24" t="s">
        <v>114</v>
      </c>
      <c r="C177" s="25">
        <v>193</v>
      </c>
      <c r="D177" s="26">
        <v>41117</v>
      </c>
      <c r="E177" s="84">
        <v>468</v>
      </c>
      <c r="F177" s="195">
        <v>327.59999999999997</v>
      </c>
      <c r="G177" s="182">
        <f t="shared" si="84"/>
        <v>294.83999999999997</v>
      </c>
      <c r="H177" s="187">
        <f t="shared" si="85"/>
        <v>29.483999999999998</v>
      </c>
      <c r="I177" s="187">
        <f t="shared" si="86"/>
        <v>29.483999999999998</v>
      </c>
      <c r="J177" s="187">
        <f t="shared" si="87"/>
        <v>29.483999999999998</v>
      </c>
      <c r="K177" s="187">
        <f t="shared" si="88"/>
        <v>29.483999999999998</v>
      </c>
      <c r="L177" s="187">
        <f t="shared" si="89"/>
        <v>29.483999999999998</v>
      </c>
      <c r="M177" s="187">
        <f t="shared" si="90"/>
        <v>29.483999999999998</v>
      </c>
      <c r="N177" s="187">
        <f t="shared" si="91"/>
        <v>29.483999999999998</v>
      </c>
      <c r="O177" s="227">
        <f t="shared" si="92"/>
        <v>2.4569999999999999</v>
      </c>
      <c r="P177" s="227">
        <f t="shared" si="93"/>
        <v>2.4569999999999999</v>
      </c>
      <c r="Q177" s="227">
        <f t="shared" si="94"/>
        <v>2.4569999999999999</v>
      </c>
      <c r="R177" s="227">
        <f t="shared" si="95"/>
        <v>2.4569999999999999</v>
      </c>
      <c r="S177" s="227">
        <f t="shared" si="96"/>
        <v>2.4569999999999999</v>
      </c>
      <c r="T177" s="227">
        <f t="shared" si="97"/>
        <v>2.4569999999999999</v>
      </c>
      <c r="U177" s="227">
        <f t="shared" si="98"/>
        <v>2.4569999999999999</v>
      </c>
      <c r="V177" s="227">
        <f t="shared" si="99"/>
        <v>2.4569999999999999</v>
      </c>
      <c r="W177" s="227"/>
      <c r="X177" s="227"/>
      <c r="Y177" s="227"/>
      <c r="Z177" s="227"/>
      <c r="AA177" s="86">
        <f t="shared" si="100"/>
        <v>19.656000000000002</v>
      </c>
      <c r="AB177" s="223">
        <f t="shared" si="103"/>
        <v>8.3333333333333332E-3</v>
      </c>
    </row>
    <row r="178" spans="1:28" customFormat="1" x14ac:dyDescent="0.2">
      <c r="A178" s="23">
        <v>322</v>
      </c>
      <c r="B178" s="24" t="s">
        <v>114</v>
      </c>
      <c r="C178" s="25">
        <v>193</v>
      </c>
      <c r="D178" s="26">
        <v>41117</v>
      </c>
      <c r="E178" s="84">
        <v>468</v>
      </c>
      <c r="F178" s="195">
        <v>327.59999999999997</v>
      </c>
      <c r="G178" s="182">
        <f t="shared" ref="G178:G209" si="104">F178*90%</f>
        <v>294.83999999999997</v>
      </c>
      <c r="H178" s="187">
        <f t="shared" si="85"/>
        <v>29.483999999999998</v>
      </c>
      <c r="I178" s="187">
        <f t="shared" ref="I178:I191" si="105">G178*10%</f>
        <v>29.483999999999998</v>
      </c>
      <c r="J178" s="187">
        <f t="shared" ref="J178:J191" si="106">G178*10%</f>
        <v>29.483999999999998</v>
      </c>
      <c r="K178" s="187">
        <f t="shared" ref="K178:K205" si="107">G178*10%</f>
        <v>29.483999999999998</v>
      </c>
      <c r="L178" s="187">
        <f t="shared" si="89"/>
        <v>29.483999999999998</v>
      </c>
      <c r="M178" s="187">
        <f t="shared" si="90"/>
        <v>29.483999999999998</v>
      </c>
      <c r="N178" s="187">
        <f t="shared" si="91"/>
        <v>29.483999999999998</v>
      </c>
      <c r="O178" s="227">
        <f t="shared" si="92"/>
        <v>2.4569999999999999</v>
      </c>
      <c r="P178" s="227">
        <f t="shared" si="93"/>
        <v>2.4569999999999999</v>
      </c>
      <c r="Q178" s="227">
        <f t="shared" si="94"/>
        <v>2.4569999999999999</v>
      </c>
      <c r="R178" s="227">
        <f t="shared" si="95"/>
        <v>2.4569999999999999</v>
      </c>
      <c r="S178" s="227">
        <f t="shared" si="96"/>
        <v>2.4569999999999999</v>
      </c>
      <c r="T178" s="227">
        <f t="shared" si="97"/>
        <v>2.4569999999999999</v>
      </c>
      <c r="U178" s="227">
        <f t="shared" si="98"/>
        <v>2.4569999999999999</v>
      </c>
      <c r="V178" s="227">
        <f t="shared" si="99"/>
        <v>2.4569999999999999</v>
      </c>
      <c r="W178" s="227"/>
      <c r="X178" s="227"/>
      <c r="Y178" s="227"/>
      <c r="Z178" s="227"/>
      <c r="AA178" s="86">
        <f t="shared" si="100"/>
        <v>19.656000000000002</v>
      </c>
      <c r="AB178" s="223">
        <f t="shared" si="103"/>
        <v>8.3333333333333332E-3</v>
      </c>
    </row>
    <row r="179" spans="1:28" customFormat="1" x14ac:dyDescent="0.2">
      <c r="A179" s="23">
        <v>323</v>
      </c>
      <c r="B179" s="24" t="s">
        <v>115</v>
      </c>
      <c r="C179" s="25">
        <v>193</v>
      </c>
      <c r="D179" s="26">
        <v>41117</v>
      </c>
      <c r="E179" s="84">
        <v>352</v>
      </c>
      <c r="F179" s="195">
        <v>246.39999999999998</v>
      </c>
      <c r="G179" s="182">
        <f t="shared" si="104"/>
        <v>221.76</v>
      </c>
      <c r="H179" s="187">
        <f t="shared" ref="H179:H191" si="108">G179*10%</f>
        <v>22.176000000000002</v>
      </c>
      <c r="I179" s="187">
        <f t="shared" si="105"/>
        <v>22.176000000000002</v>
      </c>
      <c r="J179" s="187">
        <f t="shared" si="106"/>
        <v>22.176000000000002</v>
      </c>
      <c r="K179" s="187">
        <f t="shared" si="107"/>
        <v>22.176000000000002</v>
      </c>
      <c r="L179" s="187">
        <f t="shared" si="89"/>
        <v>22.176000000000002</v>
      </c>
      <c r="M179" s="187">
        <f t="shared" si="90"/>
        <v>22.176000000000002</v>
      </c>
      <c r="N179" s="187">
        <f t="shared" si="91"/>
        <v>22.176000000000002</v>
      </c>
      <c r="O179" s="227">
        <f t="shared" si="92"/>
        <v>1.8479999999999999</v>
      </c>
      <c r="P179" s="227">
        <f t="shared" si="93"/>
        <v>1.8479999999999999</v>
      </c>
      <c r="Q179" s="227">
        <f t="shared" si="94"/>
        <v>1.8479999999999999</v>
      </c>
      <c r="R179" s="227">
        <f t="shared" si="95"/>
        <v>1.8479999999999999</v>
      </c>
      <c r="S179" s="227">
        <f t="shared" si="96"/>
        <v>1.8479999999999999</v>
      </c>
      <c r="T179" s="227">
        <f t="shared" si="97"/>
        <v>1.8479999999999999</v>
      </c>
      <c r="U179" s="227">
        <f t="shared" si="98"/>
        <v>1.8479999999999999</v>
      </c>
      <c r="V179" s="227">
        <f t="shared" si="99"/>
        <v>1.8479999999999999</v>
      </c>
      <c r="W179" s="227"/>
      <c r="X179" s="227"/>
      <c r="Y179" s="227"/>
      <c r="Z179" s="227"/>
      <c r="AA179" s="86">
        <f t="shared" si="100"/>
        <v>14.783999999999995</v>
      </c>
      <c r="AB179" s="223">
        <f t="shared" si="103"/>
        <v>8.3333333333333332E-3</v>
      </c>
    </row>
    <row r="180" spans="1:28" customFormat="1" x14ac:dyDescent="0.2">
      <c r="A180" s="23">
        <v>324</v>
      </c>
      <c r="B180" s="24" t="s">
        <v>115</v>
      </c>
      <c r="C180" s="25">
        <v>193</v>
      </c>
      <c r="D180" s="26">
        <v>41117</v>
      </c>
      <c r="E180" s="84">
        <v>352</v>
      </c>
      <c r="F180" s="195">
        <v>246.39999999999998</v>
      </c>
      <c r="G180" s="182">
        <f t="shared" si="104"/>
        <v>221.76</v>
      </c>
      <c r="H180" s="187">
        <f t="shared" si="108"/>
        <v>22.176000000000002</v>
      </c>
      <c r="I180" s="187">
        <f t="shared" si="105"/>
        <v>22.176000000000002</v>
      </c>
      <c r="J180" s="187">
        <f t="shared" si="106"/>
        <v>22.176000000000002</v>
      </c>
      <c r="K180" s="187">
        <f t="shared" si="107"/>
        <v>22.176000000000002</v>
      </c>
      <c r="L180" s="187">
        <f t="shared" si="89"/>
        <v>22.176000000000002</v>
      </c>
      <c r="M180" s="187">
        <f t="shared" si="90"/>
        <v>22.176000000000002</v>
      </c>
      <c r="N180" s="187">
        <f t="shared" si="91"/>
        <v>22.176000000000002</v>
      </c>
      <c r="O180" s="227">
        <f t="shared" si="92"/>
        <v>1.8479999999999999</v>
      </c>
      <c r="P180" s="227">
        <f t="shared" si="93"/>
        <v>1.8479999999999999</v>
      </c>
      <c r="Q180" s="227">
        <f t="shared" si="94"/>
        <v>1.8479999999999999</v>
      </c>
      <c r="R180" s="227">
        <f t="shared" si="95"/>
        <v>1.8479999999999999</v>
      </c>
      <c r="S180" s="227">
        <f t="shared" si="96"/>
        <v>1.8479999999999999</v>
      </c>
      <c r="T180" s="227">
        <f t="shared" si="97"/>
        <v>1.8479999999999999</v>
      </c>
      <c r="U180" s="227">
        <f t="shared" si="98"/>
        <v>1.8479999999999999</v>
      </c>
      <c r="V180" s="227">
        <f t="shared" si="99"/>
        <v>1.8479999999999999</v>
      </c>
      <c r="W180" s="227"/>
      <c r="X180" s="227"/>
      <c r="Y180" s="227"/>
      <c r="Z180" s="227"/>
      <c r="AA180" s="86">
        <f t="shared" si="100"/>
        <v>14.783999999999995</v>
      </c>
      <c r="AB180" s="223">
        <f t="shared" si="103"/>
        <v>8.3333333333333332E-3</v>
      </c>
    </row>
    <row r="181" spans="1:28" customFormat="1" x14ac:dyDescent="0.2">
      <c r="A181" s="23">
        <v>325</v>
      </c>
      <c r="B181" s="24" t="s">
        <v>116</v>
      </c>
      <c r="C181" s="25">
        <v>193</v>
      </c>
      <c r="D181" s="26">
        <v>41117</v>
      </c>
      <c r="E181" s="84">
        <v>370</v>
      </c>
      <c r="F181" s="195">
        <v>259</v>
      </c>
      <c r="G181" s="182">
        <f t="shared" si="104"/>
        <v>233.1</v>
      </c>
      <c r="H181" s="187">
        <f t="shared" si="108"/>
        <v>23.310000000000002</v>
      </c>
      <c r="I181" s="187">
        <f t="shared" si="105"/>
        <v>23.310000000000002</v>
      </c>
      <c r="J181" s="187">
        <f t="shared" si="106"/>
        <v>23.310000000000002</v>
      </c>
      <c r="K181" s="187">
        <f t="shared" si="107"/>
        <v>23.310000000000002</v>
      </c>
      <c r="L181" s="187">
        <f t="shared" si="89"/>
        <v>23.310000000000002</v>
      </c>
      <c r="M181" s="187">
        <f t="shared" si="90"/>
        <v>23.310000000000002</v>
      </c>
      <c r="N181" s="187">
        <f t="shared" si="91"/>
        <v>23.310000000000002</v>
      </c>
      <c r="O181" s="227">
        <f t="shared" si="92"/>
        <v>1.9424999999999999</v>
      </c>
      <c r="P181" s="227">
        <f t="shared" si="93"/>
        <v>1.9424999999999999</v>
      </c>
      <c r="Q181" s="227">
        <f t="shared" si="94"/>
        <v>1.9424999999999999</v>
      </c>
      <c r="R181" s="227">
        <f t="shared" si="95"/>
        <v>1.9424999999999999</v>
      </c>
      <c r="S181" s="227">
        <f t="shared" si="96"/>
        <v>1.9424999999999999</v>
      </c>
      <c r="T181" s="227">
        <f t="shared" si="97"/>
        <v>1.9424999999999999</v>
      </c>
      <c r="U181" s="227">
        <f t="shared" si="98"/>
        <v>1.9424999999999999</v>
      </c>
      <c r="V181" s="227">
        <f t="shared" si="99"/>
        <v>1.9424999999999999</v>
      </c>
      <c r="W181" s="227"/>
      <c r="X181" s="227"/>
      <c r="Y181" s="227"/>
      <c r="Z181" s="227"/>
      <c r="AA181" s="86">
        <f t="shared" si="100"/>
        <v>15.539999999999996</v>
      </c>
      <c r="AB181" s="223">
        <f t="shared" si="103"/>
        <v>8.3333333333333332E-3</v>
      </c>
    </row>
    <row r="182" spans="1:28" customFormat="1" x14ac:dyDescent="0.2">
      <c r="A182" s="23">
        <v>326</v>
      </c>
      <c r="B182" s="24" t="s">
        <v>116</v>
      </c>
      <c r="C182" s="25">
        <v>193</v>
      </c>
      <c r="D182" s="26">
        <v>41117</v>
      </c>
      <c r="E182" s="84">
        <v>370</v>
      </c>
      <c r="F182" s="195">
        <v>259</v>
      </c>
      <c r="G182" s="182">
        <f t="shared" si="104"/>
        <v>233.1</v>
      </c>
      <c r="H182" s="187">
        <f t="shared" si="108"/>
        <v>23.310000000000002</v>
      </c>
      <c r="I182" s="187">
        <f t="shared" si="105"/>
        <v>23.310000000000002</v>
      </c>
      <c r="J182" s="187">
        <f t="shared" si="106"/>
        <v>23.310000000000002</v>
      </c>
      <c r="K182" s="187">
        <f t="shared" si="107"/>
        <v>23.310000000000002</v>
      </c>
      <c r="L182" s="187">
        <f t="shared" si="89"/>
        <v>23.310000000000002</v>
      </c>
      <c r="M182" s="187">
        <f t="shared" si="90"/>
        <v>23.310000000000002</v>
      </c>
      <c r="N182" s="187">
        <f t="shared" si="91"/>
        <v>23.310000000000002</v>
      </c>
      <c r="O182" s="227">
        <f t="shared" si="92"/>
        <v>1.9424999999999999</v>
      </c>
      <c r="P182" s="227">
        <f t="shared" si="93"/>
        <v>1.9424999999999999</v>
      </c>
      <c r="Q182" s="227">
        <f t="shared" si="94"/>
        <v>1.9424999999999999</v>
      </c>
      <c r="R182" s="227">
        <f t="shared" si="95"/>
        <v>1.9424999999999999</v>
      </c>
      <c r="S182" s="227">
        <f t="shared" si="96"/>
        <v>1.9424999999999999</v>
      </c>
      <c r="T182" s="227">
        <f t="shared" si="97"/>
        <v>1.9424999999999999</v>
      </c>
      <c r="U182" s="227">
        <f t="shared" si="98"/>
        <v>1.9424999999999999</v>
      </c>
      <c r="V182" s="227">
        <f t="shared" si="99"/>
        <v>1.9424999999999999</v>
      </c>
      <c r="W182" s="227"/>
      <c r="X182" s="227"/>
      <c r="Y182" s="227"/>
      <c r="Z182" s="227"/>
      <c r="AA182" s="86">
        <f t="shared" si="100"/>
        <v>15.539999999999996</v>
      </c>
      <c r="AB182" s="223">
        <f t="shared" si="103"/>
        <v>8.3333333333333332E-3</v>
      </c>
    </row>
    <row r="183" spans="1:28" customFormat="1" x14ac:dyDescent="0.2">
      <c r="A183" s="23">
        <v>327</v>
      </c>
      <c r="B183" s="24" t="s">
        <v>116</v>
      </c>
      <c r="C183" s="25">
        <v>193</v>
      </c>
      <c r="D183" s="26">
        <v>41117</v>
      </c>
      <c r="E183" s="84">
        <v>370</v>
      </c>
      <c r="F183" s="195">
        <v>259</v>
      </c>
      <c r="G183" s="182">
        <f t="shared" si="104"/>
        <v>233.1</v>
      </c>
      <c r="H183" s="187">
        <f t="shared" si="108"/>
        <v>23.310000000000002</v>
      </c>
      <c r="I183" s="187">
        <f t="shared" si="105"/>
        <v>23.310000000000002</v>
      </c>
      <c r="J183" s="187">
        <f t="shared" si="106"/>
        <v>23.310000000000002</v>
      </c>
      <c r="K183" s="187">
        <f t="shared" si="107"/>
        <v>23.310000000000002</v>
      </c>
      <c r="L183" s="187">
        <f t="shared" si="89"/>
        <v>23.310000000000002</v>
      </c>
      <c r="M183" s="187">
        <f t="shared" si="90"/>
        <v>23.310000000000002</v>
      </c>
      <c r="N183" s="187">
        <f t="shared" si="91"/>
        <v>23.310000000000002</v>
      </c>
      <c r="O183" s="227">
        <f t="shared" si="92"/>
        <v>1.9424999999999999</v>
      </c>
      <c r="P183" s="227">
        <f t="shared" si="93"/>
        <v>1.9424999999999999</v>
      </c>
      <c r="Q183" s="227">
        <f t="shared" si="94"/>
        <v>1.9424999999999999</v>
      </c>
      <c r="R183" s="227">
        <f t="shared" si="95"/>
        <v>1.9424999999999999</v>
      </c>
      <c r="S183" s="227">
        <f t="shared" si="96"/>
        <v>1.9424999999999999</v>
      </c>
      <c r="T183" s="227">
        <f t="shared" si="97"/>
        <v>1.9424999999999999</v>
      </c>
      <c r="U183" s="227">
        <f t="shared" si="98"/>
        <v>1.9424999999999999</v>
      </c>
      <c r="V183" s="227">
        <f t="shared" si="99"/>
        <v>1.9424999999999999</v>
      </c>
      <c r="W183" s="227"/>
      <c r="X183" s="227"/>
      <c r="Y183" s="227"/>
      <c r="Z183" s="227"/>
      <c r="AA183" s="86">
        <f t="shared" si="100"/>
        <v>15.539999999999996</v>
      </c>
      <c r="AB183" s="223">
        <f t="shared" si="103"/>
        <v>8.3333333333333332E-3</v>
      </c>
    </row>
    <row r="184" spans="1:28" customFormat="1" x14ac:dyDescent="0.2">
      <c r="A184" s="23">
        <v>328</v>
      </c>
      <c r="B184" s="24" t="s">
        <v>116</v>
      </c>
      <c r="C184" s="25">
        <v>193</v>
      </c>
      <c r="D184" s="26">
        <v>41117</v>
      </c>
      <c r="E184" s="84">
        <v>370</v>
      </c>
      <c r="F184" s="195">
        <v>259</v>
      </c>
      <c r="G184" s="182">
        <f t="shared" si="104"/>
        <v>233.1</v>
      </c>
      <c r="H184" s="187">
        <f t="shared" si="108"/>
        <v>23.310000000000002</v>
      </c>
      <c r="I184" s="187">
        <f t="shared" si="105"/>
        <v>23.310000000000002</v>
      </c>
      <c r="J184" s="187">
        <f t="shared" si="106"/>
        <v>23.310000000000002</v>
      </c>
      <c r="K184" s="187">
        <f t="shared" si="107"/>
        <v>23.310000000000002</v>
      </c>
      <c r="L184" s="187">
        <f t="shared" si="89"/>
        <v>23.310000000000002</v>
      </c>
      <c r="M184" s="187">
        <f t="shared" si="90"/>
        <v>23.310000000000002</v>
      </c>
      <c r="N184" s="187">
        <f t="shared" si="91"/>
        <v>23.310000000000002</v>
      </c>
      <c r="O184" s="227">
        <f t="shared" si="92"/>
        <v>1.9424999999999999</v>
      </c>
      <c r="P184" s="227">
        <f t="shared" si="93"/>
        <v>1.9424999999999999</v>
      </c>
      <c r="Q184" s="227">
        <f t="shared" si="94"/>
        <v>1.9424999999999999</v>
      </c>
      <c r="R184" s="227">
        <f t="shared" si="95"/>
        <v>1.9424999999999999</v>
      </c>
      <c r="S184" s="227">
        <f t="shared" si="96"/>
        <v>1.9424999999999999</v>
      </c>
      <c r="T184" s="227">
        <f t="shared" si="97"/>
        <v>1.9424999999999999</v>
      </c>
      <c r="U184" s="227">
        <f t="shared" si="98"/>
        <v>1.9424999999999999</v>
      </c>
      <c r="V184" s="227">
        <f t="shared" si="99"/>
        <v>1.9424999999999999</v>
      </c>
      <c r="W184" s="227"/>
      <c r="X184" s="227"/>
      <c r="Y184" s="227"/>
      <c r="Z184" s="227"/>
      <c r="AA184" s="86">
        <f t="shared" si="100"/>
        <v>15.539999999999996</v>
      </c>
      <c r="AB184" s="223">
        <f t="shared" si="103"/>
        <v>8.3333333333333332E-3</v>
      </c>
    </row>
    <row r="185" spans="1:28" customFormat="1" x14ac:dyDescent="0.2">
      <c r="A185" s="23">
        <v>329</v>
      </c>
      <c r="B185" s="24" t="s">
        <v>116</v>
      </c>
      <c r="C185" s="25">
        <v>193</v>
      </c>
      <c r="D185" s="26">
        <v>41117</v>
      </c>
      <c r="E185" s="84">
        <v>370</v>
      </c>
      <c r="F185" s="195">
        <v>259</v>
      </c>
      <c r="G185" s="182">
        <f t="shared" si="104"/>
        <v>233.1</v>
      </c>
      <c r="H185" s="187">
        <f t="shared" si="108"/>
        <v>23.310000000000002</v>
      </c>
      <c r="I185" s="187">
        <f t="shared" si="105"/>
        <v>23.310000000000002</v>
      </c>
      <c r="J185" s="187">
        <f t="shared" si="106"/>
        <v>23.310000000000002</v>
      </c>
      <c r="K185" s="187">
        <f t="shared" si="107"/>
        <v>23.310000000000002</v>
      </c>
      <c r="L185" s="187">
        <f t="shared" si="89"/>
        <v>23.310000000000002</v>
      </c>
      <c r="M185" s="187">
        <f t="shared" si="90"/>
        <v>23.310000000000002</v>
      </c>
      <c r="N185" s="187">
        <f t="shared" si="91"/>
        <v>23.310000000000002</v>
      </c>
      <c r="O185" s="227">
        <f t="shared" si="92"/>
        <v>1.9424999999999999</v>
      </c>
      <c r="P185" s="227">
        <f t="shared" si="93"/>
        <v>1.9424999999999999</v>
      </c>
      <c r="Q185" s="227">
        <f t="shared" si="94"/>
        <v>1.9424999999999999</v>
      </c>
      <c r="R185" s="227">
        <f t="shared" si="95"/>
        <v>1.9424999999999999</v>
      </c>
      <c r="S185" s="227">
        <f t="shared" si="96"/>
        <v>1.9424999999999999</v>
      </c>
      <c r="T185" s="227">
        <f t="shared" si="97"/>
        <v>1.9424999999999999</v>
      </c>
      <c r="U185" s="227">
        <f t="shared" si="98"/>
        <v>1.9424999999999999</v>
      </c>
      <c r="V185" s="227">
        <f t="shared" si="99"/>
        <v>1.9424999999999999</v>
      </c>
      <c r="W185" s="227"/>
      <c r="X185" s="227"/>
      <c r="Y185" s="227"/>
      <c r="Z185" s="227"/>
      <c r="AA185" s="86">
        <f t="shared" si="100"/>
        <v>15.539999999999996</v>
      </c>
      <c r="AB185" s="223">
        <f t="shared" si="103"/>
        <v>8.3333333333333332E-3</v>
      </c>
    </row>
    <row r="186" spans="1:28" customFormat="1" x14ac:dyDescent="0.2">
      <c r="A186" s="23">
        <v>330</v>
      </c>
      <c r="B186" s="24" t="s">
        <v>116</v>
      </c>
      <c r="C186" s="25">
        <v>193</v>
      </c>
      <c r="D186" s="26">
        <v>41117</v>
      </c>
      <c r="E186" s="84">
        <v>370</v>
      </c>
      <c r="F186" s="195">
        <v>259</v>
      </c>
      <c r="G186" s="182">
        <f t="shared" si="104"/>
        <v>233.1</v>
      </c>
      <c r="H186" s="187">
        <f t="shared" si="108"/>
        <v>23.310000000000002</v>
      </c>
      <c r="I186" s="187">
        <f t="shared" si="105"/>
        <v>23.310000000000002</v>
      </c>
      <c r="J186" s="187">
        <f t="shared" si="106"/>
        <v>23.310000000000002</v>
      </c>
      <c r="K186" s="187">
        <f t="shared" si="107"/>
        <v>23.310000000000002</v>
      </c>
      <c r="L186" s="187">
        <f t="shared" si="89"/>
        <v>23.310000000000002</v>
      </c>
      <c r="M186" s="187">
        <f t="shared" si="90"/>
        <v>23.310000000000002</v>
      </c>
      <c r="N186" s="187">
        <f t="shared" si="91"/>
        <v>23.310000000000002</v>
      </c>
      <c r="O186" s="227">
        <f t="shared" si="92"/>
        <v>1.9424999999999999</v>
      </c>
      <c r="P186" s="227">
        <f t="shared" si="93"/>
        <v>1.9424999999999999</v>
      </c>
      <c r="Q186" s="227">
        <f t="shared" si="94"/>
        <v>1.9424999999999999</v>
      </c>
      <c r="R186" s="227">
        <f t="shared" si="95"/>
        <v>1.9424999999999999</v>
      </c>
      <c r="S186" s="227">
        <f t="shared" si="96"/>
        <v>1.9424999999999999</v>
      </c>
      <c r="T186" s="227">
        <f t="shared" si="97"/>
        <v>1.9424999999999999</v>
      </c>
      <c r="U186" s="227">
        <f t="shared" si="98"/>
        <v>1.9424999999999999</v>
      </c>
      <c r="V186" s="227">
        <f t="shared" si="99"/>
        <v>1.9424999999999999</v>
      </c>
      <c r="W186" s="227"/>
      <c r="X186" s="227"/>
      <c r="Y186" s="227"/>
      <c r="Z186" s="227"/>
      <c r="AA186" s="86">
        <f t="shared" si="100"/>
        <v>15.539999999999996</v>
      </c>
      <c r="AB186" s="223">
        <f t="shared" si="103"/>
        <v>8.3333333333333332E-3</v>
      </c>
    </row>
    <row r="187" spans="1:28" customFormat="1" x14ac:dyDescent="0.2">
      <c r="A187" s="23">
        <v>331</v>
      </c>
      <c r="B187" s="24" t="s">
        <v>116</v>
      </c>
      <c r="C187" s="25">
        <v>193</v>
      </c>
      <c r="D187" s="26">
        <v>41117</v>
      </c>
      <c r="E187" s="84">
        <v>370</v>
      </c>
      <c r="F187" s="195">
        <v>259</v>
      </c>
      <c r="G187" s="182">
        <f t="shared" si="104"/>
        <v>233.1</v>
      </c>
      <c r="H187" s="187">
        <f t="shared" si="108"/>
        <v>23.310000000000002</v>
      </c>
      <c r="I187" s="187">
        <f t="shared" si="105"/>
        <v>23.310000000000002</v>
      </c>
      <c r="J187" s="187">
        <f t="shared" si="106"/>
        <v>23.310000000000002</v>
      </c>
      <c r="K187" s="187">
        <f t="shared" si="107"/>
        <v>23.310000000000002</v>
      </c>
      <c r="L187" s="187">
        <f t="shared" si="89"/>
        <v>23.310000000000002</v>
      </c>
      <c r="M187" s="187">
        <f t="shared" si="90"/>
        <v>23.310000000000002</v>
      </c>
      <c r="N187" s="187">
        <f t="shared" si="91"/>
        <v>23.310000000000002</v>
      </c>
      <c r="O187" s="227">
        <f t="shared" si="92"/>
        <v>1.9424999999999999</v>
      </c>
      <c r="P187" s="227">
        <f t="shared" si="93"/>
        <v>1.9424999999999999</v>
      </c>
      <c r="Q187" s="227">
        <f t="shared" si="94"/>
        <v>1.9424999999999999</v>
      </c>
      <c r="R187" s="227">
        <f t="shared" si="95"/>
        <v>1.9424999999999999</v>
      </c>
      <c r="S187" s="227">
        <f t="shared" si="96"/>
        <v>1.9424999999999999</v>
      </c>
      <c r="T187" s="227">
        <f t="shared" si="97"/>
        <v>1.9424999999999999</v>
      </c>
      <c r="U187" s="227">
        <f t="shared" si="98"/>
        <v>1.9424999999999999</v>
      </c>
      <c r="V187" s="227">
        <f t="shared" si="99"/>
        <v>1.9424999999999999</v>
      </c>
      <c r="W187" s="227"/>
      <c r="X187" s="227"/>
      <c r="Y187" s="227"/>
      <c r="Z187" s="227"/>
      <c r="AA187" s="86">
        <f t="shared" si="100"/>
        <v>15.539999999999996</v>
      </c>
      <c r="AB187" s="223">
        <f t="shared" si="103"/>
        <v>8.3333333333333332E-3</v>
      </c>
    </row>
    <row r="188" spans="1:28" customFormat="1" x14ac:dyDescent="0.2">
      <c r="A188" s="23">
        <v>332</v>
      </c>
      <c r="B188" s="24" t="s">
        <v>116</v>
      </c>
      <c r="C188" s="25">
        <v>193</v>
      </c>
      <c r="D188" s="26">
        <v>41117</v>
      </c>
      <c r="E188" s="84">
        <v>370</v>
      </c>
      <c r="F188" s="195">
        <v>259</v>
      </c>
      <c r="G188" s="182">
        <f t="shared" si="104"/>
        <v>233.1</v>
      </c>
      <c r="H188" s="187">
        <f t="shared" si="108"/>
        <v>23.310000000000002</v>
      </c>
      <c r="I188" s="187">
        <f t="shared" si="105"/>
        <v>23.310000000000002</v>
      </c>
      <c r="J188" s="187">
        <f t="shared" si="106"/>
        <v>23.310000000000002</v>
      </c>
      <c r="K188" s="187">
        <f t="shared" si="107"/>
        <v>23.310000000000002</v>
      </c>
      <c r="L188" s="187">
        <f t="shared" si="89"/>
        <v>23.310000000000002</v>
      </c>
      <c r="M188" s="187">
        <f t="shared" si="90"/>
        <v>23.310000000000002</v>
      </c>
      <c r="N188" s="187">
        <f t="shared" si="91"/>
        <v>23.310000000000002</v>
      </c>
      <c r="O188" s="227">
        <f t="shared" si="92"/>
        <v>1.9424999999999999</v>
      </c>
      <c r="P188" s="227">
        <f t="shared" si="93"/>
        <v>1.9424999999999999</v>
      </c>
      <c r="Q188" s="227">
        <f t="shared" si="94"/>
        <v>1.9424999999999999</v>
      </c>
      <c r="R188" s="227">
        <f t="shared" si="95"/>
        <v>1.9424999999999999</v>
      </c>
      <c r="S188" s="227">
        <f t="shared" si="96"/>
        <v>1.9424999999999999</v>
      </c>
      <c r="T188" s="227">
        <f t="shared" si="97"/>
        <v>1.9424999999999999</v>
      </c>
      <c r="U188" s="227">
        <f t="shared" si="98"/>
        <v>1.9424999999999999</v>
      </c>
      <c r="V188" s="227">
        <f t="shared" si="99"/>
        <v>1.9424999999999999</v>
      </c>
      <c r="W188" s="227"/>
      <c r="X188" s="227"/>
      <c r="Y188" s="227"/>
      <c r="Z188" s="227"/>
      <c r="AA188" s="86">
        <f t="shared" si="100"/>
        <v>15.539999999999996</v>
      </c>
      <c r="AB188" s="223">
        <f t="shared" si="103"/>
        <v>8.3333333333333332E-3</v>
      </c>
    </row>
    <row r="189" spans="1:28" customFormat="1" x14ac:dyDescent="0.2">
      <c r="A189" s="23">
        <v>333</v>
      </c>
      <c r="B189" s="24" t="s">
        <v>116</v>
      </c>
      <c r="C189" s="25">
        <v>193</v>
      </c>
      <c r="D189" s="26">
        <v>41117</v>
      </c>
      <c r="E189" s="84">
        <v>370</v>
      </c>
      <c r="F189" s="195">
        <v>259</v>
      </c>
      <c r="G189" s="182">
        <f t="shared" si="104"/>
        <v>233.1</v>
      </c>
      <c r="H189" s="187">
        <f t="shared" si="108"/>
        <v>23.310000000000002</v>
      </c>
      <c r="I189" s="187">
        <f t="shared" si="105"/>
        <v>23.310000000000002</v>
      </c>
      <c r="J189" s="187">
        <f t="shared" si="106"/>
        <v>23.310000000000002</v>
      </c>
      <c r="K189" s="187">
        <f t="shared" si="107"/>
        <v>23.310000000000002</v>
      </c>
      <c r="L189" s="187">
        <f t="shared" si="89"/>
        <v>23.310000000000002</v>
      </c>
      <c r="M189" s="187">
        <f t="shared" si="90"/>
        <v>23.310000000000002</v>
      </c>
      <c r="N189" s="187">
        <f t="shared" si="91"/>
        <v>23.310000000000002</v>
      </c>
      <c r="O189" s="227">
        <f t="shared" si="92"/>
        <v>1.9424999999999999</v>
      </c>
      <c r="P189" s="227">
        <f t="shared" si="93"/>
        <v>1.9424999999999999</v>
      </c>
      <c r="Q189" s="227">
        <f t="shared" si="94"/>
        <v>1.9424999999999999</v>
      </c>
      <c r="R189" s="227">
        <f t="shared" si="95"/>
        <v>1.9424999999999999</v>
      </c>
      <c r="S189" s="227">
        <f t="shared" si="96"/>
        <v>1.9424999999999999</v>
      </c>
      <c r="T189" s="227">
        <f t="shared" si="97"/>
        <v>1.9424999999999999</v>
      </c>
      <c r="U189" s="227">
        <f t="shared" si="98"/>
        <v>1.9424999999999999</v>
      </c>
      <c r="V189" s="227">
        <f t="shared" si="99"/>
        <v>1.9424999999999999</v>
      </c>
      <c r="W189" s="227"/>
      <c r="X189" s="227"/>
      <c r="Y189" s="227"/>
      <c r="Z189" s="227"/>
      <c r="AA189" s="86">
        <f t="shared" si="100"/>
        <v>15.539999999999996</v>
      </c>
      <c r="AB189" s="223">
        <f t="shared" si="103"/>
        <v>8.3333333333333332E-3</v>
      </c>
    </row>
    <row r="190" spans="1:28" customFormat="1" x14ac:dyDescent="0.2">
      <c r="A190" s="23">
        <v>335</v>
      </c>
      <c r="B190" s="24" t="s">
        <v>117</v>
      </c>
      <c r="C190" s="25">
        <v>193</v>
      </c>
      <c r="D190" s="26">
        <v>41117</v>
      </c>
      <c r="E190" s="84">
        <v>425</v>
      </c>
      <c r="F190" s="195">
        <v>297.5</v>
      </c>
      <c r="G190" s="182">
        <f t="shared" si="104"/>
        <v>267.75</v>
      </c>
      <c r="H190" s="187">
        <f t="shared" si="108"/>
        <v>26.775000000000002</v>
      </c>
      <c r="I190" s="187">
        <f t="shared" si="105"/>
        <v>26.775000000000002</v>
      </c>
      <c r="J190" s="187">
        <f t="shared" si="106"/>
        <v>26.775000000000002</v>
      </c>
      <c r="K190" s="187">
        <f t="shared" si="107"/>
        <v>26.775000000000002</v>
      </c>
      <c r="L190" s="187">
        <f t="shared" si="89"/>
        <v>26.775000000000002</v>
      </c>
      <c r="M190" s="187">
        <f t="shared" si="90"/>
        <v>26.775000000000002</v>
      </c>
      <c r="N190" s="187">
        <f t="shared" si="91"/>
        <v>26.775000000000002</v>
      </c>
      <c r="O190" s="227">
        <f t="shared" si="92"/>
        <v>2.2312500000000002</v>
      </c>
      <c r="P190" s="227">
        <f t="shared" si="93"/>
        <v>2.2312500000000002</v>
      </c>
      <c r="Q190" s="227">
        <f t="shared" si="94"/>
        <v>2.2312500000000002</v>
      </c>
      <c r="R190" s="227">
        <f t="shared" si="95"/>
        <v>2.2312500000000002</v>
      </c>
      <c r="S190" s="227">
        <f t="shared" si="96"/>
        <v>2.2312500000000002</v>
      </c>
      <c r="T190" s="227">
        <f t="shared" si="97"/>
        <v>2.2312500000000002</v>
      </c>
      <c r="U190" s="227">
        <f t="shared" si="98"/>
        <v>2.2312500000000002</v>
      </c>
      <c r="V190" s="227">
        <f t="shared" si="99"/>
        <v>2.2312500000000002</v>
      </c>
      <c r="W190" s="227"/>
      <c r="X190" s="227"/>
      <c r="Y190" s="227"/>
      <c r="Z190" s="227"/>
      <c r="AA190" s="86">
        <f t="shared" si="100"/>
        <v>17.849999999999998</v>
      </c>
      <c r="AB190" s="223">
        <f t="shared" si="103"/>
        <v>8.3333333333333332E-3</v>
      </c>
    </row>
    <row r="191" spans="1:28" customFormat="1" x14ac:dyDescent="0.2">
      <c r="A191" s="23">
        <v>336</v>
      </c>
      <c r="B191" s="24" t="s">
        <v>119</v>
      </c>
      <c r="C191" s="25">
        <v>4271</v>
      </c>
      <c r="D191" s="26">
        <v>41247</v>
      </c>
      <c r="E191" s="120">
        <v>39000</v>
      </c>
      <c r="F191" s="201">
        <v>35100</v>
      </c>
      <c r="G191" s="182">
        <f>F191*90%</f>
        <v>31590</v>
      </c>
      <c r="H191" s="187">
        <f t="shared" si="108"/>
        <v>3159</v>
      </c>
      <c r="I191" s="187">
        <f t="shared" si="105"/>
        <v>3159</v>
      </c>
      <c r="J191" s="187">
        <f t="shared" si="106"/>
        <v>3159</v>
      </c>
      <c r="K191" s="187">
        <f t="shared" si="107"/>
        <v>3159</v>
      </c>
      <c r="L191" s="187">
        <f t="shared" si="89"/>
        <v>3159</v>
      </c>
      <c r="M191" s="187">
        <f t="shared" si="90"/>
        <v>3159</v>
      </c>
      <c r="N191" s="187">
        <f t="shared" si="91"/>
        <v>3159</v>
      </c>
      <c r="O191" s="227">
        <f t="shared" si="92"/>
        <v>263.25</v>
      </c>
      <c r="P191" s="227">
        <f t="shared" si="93"/>
        <v>263.25</v>
      </c>
      <c r="Q191" s="227">
        <f t="shared" si="94"/>
        <v>263.25</v>
      </c>
      <c r="R191" s="227">
        <f t="shared" si="95"/>
        <v>263.25</v>
      </c>
      <c r="S191" s="227">
        <f t="shared" si="96"/>
        <v>263.25</v>
      </c>
      <c r="T191" s="227">
        <f t="shared" si="97"/>
        <v>263.25</v>
      </c>
      <c r="U191" s="227">
        <f t="shared" si="98"/>
        <v>263.25</v>
      </c>
      <c r="V191" s="227">
        <f t="shared" si="99"/>
        <v>263.25</v>
      </c>
      <c r="W191" s="227"/>
      <c r="X191" s="227"/>
      <c r="Y191" s="227"/>
      <c r="Z191" s="227"/>
      <c r="AA191" s="86">
        <f t="shared" si="100"/>
        <v>2106</v>
      </c>
      <c r="AB191" s="223">
        <f t="shared" si="103"/>
        <v>8.3333333333333332E-3</v>
      </c>
    </row>
    <row r="192" spans="1:28" customFormat="1" x14ac:dyDescent="0.2">
      <c r="A192" s="23">
        <f>'REAVALIAÇÃO GERAL'!A295</f>
        <v>395</v>
      </c>
      <c r="B192" s="24" t="str">
        <f>'REAVALIAÇÃO GERAL'!B295</f>
        <v>ARQUIVO DESLIZANTE</v>
      </c>
      <c r="C192" s="25">
        <f>'REAVALIAÇÃO GERAL'!C295</f>
        <v>460</v>
      </c>
      <c r="D192" s="26">
        <f>'REAVALIAÇÃO GERAL'!D295</f>
        <v>42965</v>
      </c>
      <c r="E192" s="120">
        <f>'REAVALIAÇÃO GERAL'!E295</f>
        <v>0</v>
      </c>
      <c r="F192" s="201">
        <f>'REAVALIAÇÃO GERAL'!F295</f>
        <v>28370</v>
      </c>
      <c r="G192" s="182">
        <f t="shared" si="104"/>
        <v>25533</v>
      </c>
      <c r="H192" s="187">
        <v>0</v>
      </c>
      <c r="I192" s="187">
        <v>0</v>
      </c>
      <c r="J192" s="187">
        <f>G192*(10%/12*4)</f>
        <v>851.1</v>
      </c>
      <c r="K192" s="187">
        <f t="shared" si="107"/>
        <v>2553.3000000000002</v>
      </c>
      <c r="L192" s="187">
        <f t="shared" ref="L192:L205" si="109">G192*10%</f>
        <v>2553.3000000000002</v>
      </c>
      <c r="M192" s="187">
        <f t="shared" ref="M192:M209" si="110">G192*10%</f>
        <v>2553.3000000000002</v>
      </c>
      <c r="N192" s="187">
        <f t="shared" ref="N192:N209" si="111">G192*10%</f>
        <v>2553.3000000000002</v>
      </c>
      <c r="O192" s="227">
        <f t="shared" ref="O192:O209" si="112">G192*AB192</f>
        <v>212.77500000000001</v>
      </c>
      <c r="P192" s="227">
        <f t="shared" ref="P192:P209" si="113">G192*AB192</f>
        <v>212.77500000000001</v>
      </c>
      <c r="Q192" s="227">
        <f t="shared" ref="Q192:Q209" si="114">G192*AB192</f>
        <v>212.77500000000001</v>
      </c>
      <c r="R192" s="227">
        <f t="shared" ref="R192:R209" si="115">G192*AB192</f>
        <v>212.77500000000001</v>
      </c>
      <c r="S192" s="227">
        <f t="shared" ref="S192:S209" si="116">G192*AB192</f>
        <v>212.77500000000001</v>
      </c>
      <c r="T192" s="227">
        <f t="shared" ref="T192:T209" si="117">G192*AB192</f>
        <v>212.77500000000001</v>
      </c>
      <c r="U192" s="227">
        <f t="shared" ref="U192:U209" si="118">G192*AB192</f>
        <v>212.77500000000001</v>
      </c>
      <c r="V192" s="227">
        <f t="shared" ref="V192:V209" si="119">G192*AB192</f>
        <v>212.77500000000001</v>
      </c>
      <c r="W192" s="227"/>
      <c r="X192" s="227"/>
      <c r="Y192" s="227"/>
      <c r="Z192" s="227"/>
      <c r="AA192" s="86">
        <f t="shared" ref="AA192:AA209" si="120">SUM(O192:Z192)</f>
        <v>1702.2000000000003</v>
      </c>
      <c r="AB192" s="223">
        <f t="shared" si="103"/>
        <v>8.3333333333333332E-3</v>
      </c>
    </row>
    <row r="193" spans="1:28" customFormat="1" x14ac:dyDescent="0.2">
      <c r="A193" s="260">
        <v>396</v>
      </c>
      <c r="B193" s="9" t="s">
        <v>182</v>
      </c>
      <c r="C193" s="260">
        <v>1430</v>
      </c>
      <c r="D193" s="261">
        <v>43048</v>
      </c>
      <c r="E193" s="262"/>
      <c r="F193" s="202">
        <v>1055</v>
      </c>
      <c r="G193" s="182">
        <f t="shared" si="104"/>
        <v>949.5</v>
      </c>
      <c r="H193" s="265">
        <v>0</v>
      </c>
      <c r="I193" s="187">
        <v>0</v>
      </c>
      <c r="J193" s="187">
        <f>G193*(10%/12*2)</f>
        <v>15.824999999999999</v>
      </c>
      <c r="K193" s="187">
        <f t="shared" si="107"/>
        <v>94.95</v>
      </c>
      <c r="L193" s="187">
        <f t="shared" si="109"/>
        <v>94.95</v>
      </c>
      <c r="M193" s="187">
        <f t="shared" si="110"/>
        <v>94.95</v>
      </c>
      <c r="N193" s="187">
        <f t="shared" si="111"/>
        <v>94.95</v>
      </c>
      <c r="O193" s="227">
        <f t="shared" si="112"/>
        <v>7.9124999999999996</v>
      </c>
      <c r="P193" s="227">
        <f t="shared" si="113"/>
        <v>7.9124999999999996</v>
      </c>
      <c r="Q193" s="227">
        <f t="shared" si="114"/>
        <v>7.9124999999999996</v>
      </c>
      <c r="R193" s="227">
        <f t="shared" si="115"/>
        <v>7.9124999999999996</v>
      </c>
      <c r="S193" s="227">
        <f t="shared" si="116"/>
        <v>7.9124999999999996</v>
      </c>
      <c r="T193" s="227">
        <f t="shared" si="117"/>
        <v>7.9124999999999996</v>
      </c>
      <c r="U193" s="227">
        <f t="shared" si="118"/>
        <v>7.9124999999999996</v>
      </c>
      <c r="V193" s="227">
        <f t="shared" si="119"/>
        <v>7.9124999999999996</v>
      </c>
      <c r="W193" s="227"/>
      <c r="X193" s="227"/>
      <c r="Y193" s="227"/>
      <c r="Z193" s="227"/>
      <c r="AA193" s="86">
        <f t="shared" si="120"/>
        <v>63.300000000000004</v>
      </c>
      <c r="AB193" s="223">
        <f t="shared" ref="AB193" si="121">10%/12</f>
        <v>8.3333333333333332E-3</v>
      </c>
    </row>
    <row r="194" spans="1:28" customFormat="1" x14ac:dyDescent="0.2">
      <c r="A194" s="8">
        <v>398</v>
      </c>
      <c r="B194" s="9" t="s">
        <v>183</v>
      </c>
      <c r="C194" s="8">
        <v>1430</v>
      </c>
      <c r="D194" s="10">
        <v>43048</v>
      </c>
      <c r="E194" s="46"/>
      <c r="F194" s="202">
        <v>339</v>
      </c>
      <c r="G194" s="182">
        <f t="shared" si="104"/>
        <v>305.10000000000002</v>
      </c>
      <c r="H194" s="188">
        <v>0</v>
      </c>
      <c r="I194" s="187">
        <v>0</v>
      </c>
      <c r="J194" s="187">
        <f t="shared" ref="J194:J205" si="122">G194*(10%/12*2)</f>
        <v>5.085</v>
      </c>
      <c r="K194" s="187">
        <f t="shared" si="107"/>
        <v>30.510000000000005</v>
      </c>
      <c r="L194" s="187">
        <f t="shared" si="109"/>
        <v>30.510000000000005</v>
      </c>
      <c r="M194" s="187">
        <f t="shared" si="110"/>
        <v>30.510000000000005</v>
      </c>
      <c r="N194" s="187">
        <f t="shared" si="111"/>
        <v>30.510000000000005</v>
      </c>
      <c r="O194" s="227">
        <f t="shared" si="112"/>
        <v>2.5425</v>
      </c>
      <c r="P194" s="227">
        <f t="shared" si="113"/>
        <v>2.5425</v>
      </c>
      <c r="Q194" s="227">
        <f t="shared" si="114"/>
        <v>2.5425</v>
      </c>
      <c r="R194" s="227">
        <f t="shared" si="115"/>
        <v>2.5425</v>
      </c>
      <c r="S194" s="227">
        <f t="shared" si="116"/>
        <v>2.5425</v>
      </c>
      <c r="T194" s="227">
        <f t="shared" si="117"/>
        <v>2.5425</v>
      </c>
      <c r="U194" s="227">
        <f t="shared" si="118"/>
        <v>2.5425</v>
      </c>
      <c r="V194" s="227">
        <f t="shared" si="119"/>
        <v>2.5425</v>
      </c>
      <c r="W194" s="227"/>
      <c r="X194" s="227"/>
      <c r="Y194" s="227"/>
      <c r="Z194" s="227"/>
      <c r="AA194" s="86">
        <f t="shared" si="120"/>
        <v>20.34</v>
      </c>
      <c r="AB194" s="223">
        <f t="shared" si="103"/>
        <v>8.3333333333333332E-3</v>
      </c>
    </row>
    <row r="195" spans="1:28" customFormat="1" x14ac:dyDescent="0.2">
      <c r="A195" s="8">
        <v>399</v>
      </c>
      <c r="B195" s="9" t="s">
        <v>184</v>
      </c>
      <c r="C195" s="8">
        <v>1430</v>
      </c>
      <c r="D195" s="10">
        <v>43048</v>
      </c>
      <c r="E195" s="46"/>
      <c r="F195" s="202">
        <v>240</v>
      </c>
      <c r="G195" s="182">
        <f t="shared" si="104"/>
        <v>216</v>
      </c>
      <c r="H195" s="188">
        <v>0</v>
      </c>
      <c r="I195" s="187">
        <v>0</v>
      </c>
      <c r="J195" s="187">
        <f t="shared" si="122"/>
        <v>3.6</v>
      </c>
      <c r="K195" s="187">
        <f t="shared" si="107"/>
        <v>21.6</v>
      </c>
      <c r="L195" s="187">
        <f t="shared" si="109"/>
        <v>21.6</v>
      </c>
      <c r="M195" s="187">
        <f t="shared" si="110"/>
        <v>21.6</v>
      </c>
      <c r="N195" s="187">
        <f t="shared" si="111"/>
        <v>21.6</v>
      </c>
      <c r="O195" s="227">
        <f t="shared" si="112"/>
        <v>1.8</v>
      </c>
      <c r="P195" s="227">
        <f t="shared" si="113"/>
        <v>1.8</v>
      </c>
      <c r="Q195" s="227">
        <f t="shared" si="114"/>
        <v>1.8</v>
      </c>
      <c r="R195" s="227">
        <f t="shared" si="115"/>
        <v>1.8</v>
      </c>
      <c r="S195" s="227">
        <f t="shared" si="116"/>
        <v>1.8</v>
      </c>
      <c r="T195" s="227">
        <f t="shared" si="117"/>
        <v>1.8</v>
      </c>
      <c r="U195" s="227">
        <f t="shared" si="118"/>
        <v>1.8</v>
      </c>
      <c r="V195" s="227">
        <f t="shared" si="119"/>
        <v>1.8</v>
      </c>
      <c r="W195" s="227"/>
      <c r="X195" s="227"/>
      <c r="Y195" s="227"/>
      <c r="Z195" s="227"/>
      <c r="AA195" s="86">
        <f t="shared" si="120"/>
        <v>14.400000000000002</v>
      </c>
      <c r="AB195" s="223">
        <f t="shared" si="103"/>
        <v>8.3333333333333332E-3</v>
      </c>
    </row>
    <row r="196" spans="1:28" customFormat="1" x14ac:dyDescent="0.2">
      <c r="A196" s="8">
        <v>400</v>
      </c>
      <c r="B196" s="9" t="s">
        <v>184</v>
      </c>
      <c r="C196" s="8">
        <v>1430</v>
      </c>
      <c r="D196" s="10">
        <v>43048</v>
      </c>
      <c r="E196" s="46"/>
      <c r="F196" s="202">
        <v>240</v>
      </c>
      <c r="G196" s="182">
        <f t="shared" si="104"/>
        <v>216</v>
      </c>
      <c r="H196" s="188">
        <v>0</v>
      </c>
      <c r="I196" s="187">
        <v>0</v>
      </c>
      <c r="J196" s="187">
        <f t="shared" si="122"/>
        <v>3.6</v>
      </c>
      <c r="K196" s="187">
        <f t="shared" si="107"/>
        <v>21.6</v>
      </c>
      <c r="L196" s="187">
        <f t="shared" si="109"/>
        <v>21.6</v>
      </c>
      <c r="M196" s="187">
        <f t="shared" si="110"/>
        <v>21.6</v>
      </c>
      <c r="N196" s="187">
        <f t="shared" si="111"/>
        <v>21.6</v>
      </c>
      <c r="O196" s="227">
        <f t="shared" si="112"/>
        <v>1.8</v>
      </c>
      <c r="P196" s="227">
        <f t="shared" si="113"/>
        <v>1.8</v>
      </c>
      <c r="Q196" s="227">
        <f t="shared" si="114"/>
        <v>1.8</v>
      </c>
      <c r="R196" s="227">
        <f t="shared" si="115"/>
        <v>1.8</v>
      </c>
      <c r="S196" s="227">
        <f t="shared" si="116"/>
        <v>1.8</v>
      </c>
      <c r="T196" s="227">
        <f t="shared" si="117"/>
        <v>1.8</v>
      </c>
      <c r="U196" s="227">
        <f t="shared" si="118"/>
        <v>1.8</v>
      </c>
      <c r="V196" s="227">
        <f t="shared" si="119"/>
        <v>1.8</v>
      </c>
      <c r="W196" s="227"/>
      <c r="X196" s="227"/>
      <c r="Y196" s="227"/>
      <c r="Z196" s="227"/>
      <c r="AA196" s="86">
        <f t="shared" si="120"/>
        <v>14.400000000000002</v>
      </c>
      <c r="AB196" s="223">
        <f t="shared" si="103"/>
        <v>8.3333333333333332E-3</v>
      </c>
    </row>
    <row r="197" spans="1:28" customFormat="1" x14ac:dyDescent="0.2">
      <c r="A197" s="8">
        <v>401</v>
      </c>
      <c r="B197" s="9" t="s">
        <v>184</v>
      </c>
      <c r="C197" s="8">
        <v>1430</v>
      </c>
      <c r="D197" s="10">
        <v>43048</v>
      </c>
      <c r="E197" s="46"/>
      <c r="F197" s="202">
        <v>240</v>
      </c>
      <c r="G197" s="182">
        <f t="shared" si="104"/>
        <v>216</v>
      </c>
      <c r="H197" s="188">
        <v>0</v>
      </c>
      <c r="I197" s="187">
        <v>0</v>
      </c>
      <c r="J197" s="187">
        <f t="shared" si="122"/>
        <v>3.6</v>
      </c>
      <c r="K197" s="187">
        <f t="shared" si="107"/>
        <v>21.6</v>
      </c>
      <c r="L197" s="187">
        <f t="shared" si="109"/>
        <v>21.6</v>
      </c>
      <c r="M197" s="187">
        <f t="shared" si="110"/>
        <v>21.6</v>
      </c>
      <c r="N197" s="187">
        <f t="shared" si="111"/>
        <v>21.6</v>
      </c>
      <c r="O197" s="227">
        <f t="shared" si="112"/>
        <v>1.8</v>
      </c>
      <c r="P197" s="227">
        <f t="shared" si="113"/>
        <v>1.8</v>
      </c>
      <c r="Q197" s="227">
        <f t="shared" si="114"/>
        <v>1.8</v>
      </c>
      <c r="R197" s="227">
        <f t="shared" si="115"/>
        <v>1.8</v>
      </c>
      <c r="S197" s="227">
        <f t="shared" si="116"/>
        <v>1.8</v>
      </c>
      <c r="T197" s="227">
        <f t="shared" si="117"/>
        <v>1.8</v>
      </c>
      <c r="U197" s="227">
        <f t="shared" si="118"/>
        <v>1.8</v>
      </c>
      <c r="V197" s="227">
        <f t="shared" si="119"/>
        <v>1.8</v>
      </c>
      <c r="W197" s="227"/>
      <c r="X197" s="227"/>
      <c r="Y197" s="227"/>
      <c r="Z197" s="227"/>
      <c r="AA197" s="86">
        <f t="shared" si="120"/>
        <v>14.400000000000002</v>
      </c>
      <c r="AB197" s="223">
        <f t="shared" si="103"/>
        <v>8.3333333333333332E-3</v>
      </c>
    </row>
    <row r="198" spans="1:28" customFormat="1" x14ac:dyDescent="0.2">
      <c r="A198" s="260">
        <v>402</v>
      </c>
      <c r="B198" s="9" t="s">
        <v>184</v>
      </c>
      <c r="C198" s="260">
        <v>1430</v>
      </c>
      <c r="D198" s="261">
        <v>43048</v>
      </c>
      <c r="E198" s="262"/>
      <c r="F198" s="202">
        <v>240</v>
      </c>
      <c r="G198" s="182">
        <f t="shared" si="104"/>
        <v>216</v>
      </c>
      <c r="H198" s="265">
        <v>0</v>
      </c>
      <c r="I198" s="187">
        <v>0</v>
      </c>
      <c r="J198" s="187">
        <f t="shared" si="122"/>
        <v>3.6</v>
      </c>
      <c r="K198" s="187">
        <f t="shared" si="107"/>
        <v>21.6</v>
      </c>
      <c r="L198" s="187">
        <f t="shared" si="109"/>
        <v>21.6</v>
      </c>
      <c r="M198" s="187">
        <f t="shared" si="110"/>
        <v>21.6</v>
      </c>
      <c r="N198" s="187">
        <f t="shared" si="111"/>
        <v>21.6</v>
      </c>
      <c r="O198" s="227">
        <f t="shared" si="112"/>
        <v>1.8</v>
      </c>
      <c r="P198" s="227">
        <f t="shared" si="113"/>
        <v>1.8</v>
      </c>
      <c r="Q198" s="227">
        <f t="shared" si="114"/>
        <v>1.8</v>
      </c>
      <c r="R198" s="227">
        <f t="shared" si="115"/>
        <v>1.8</v>
      </c>
      <c r="S198" s="227">
        <f t="shared" si="116"/>
        <v>1.8</v>
      </c>
      <c r="T198" s="227">
        <f t="shared" si="117"/>
        <v>1.8</v>
      </c>
      <c r="U198" s="227">
        <f t="shared" si="118"/>
        <v>1.8</v>
      </c>
      <c r="V198" s="227">
        <f t="shared" si="119"/>
        <v>1.8</v>
      </c>
      <c r="W198" s="227"/>
      <c r="X198" s="227"/>
      <c r="Y198" s="227"/>
      <c r="Z198" s="227"/>
      <c r="AA198" s="86">
        <f t="shared" si="120"/>
        <v>14.400000000000002</v>
      </c>
      <c r="AB198" s="223">
        <f t="shared" ref="AB198" si="123">10%/12</f>
        <v>8.3333333333333332E-3</v>
      </c>
    </row>
    <row r="199" spans="1:28" customFormat="1" x14ac:dyDescent="0.2">
      <c r="A199" s="8">
        <v>403</v>
      </c>
      <c r="B199" s="9" t="s">
        <v>184</v>
      </c>
      <c r="C199" s="8">
        <v>1430</v>
      </c>
      <c r="D199" s="10">
        <v>43048</v>
      </c>
      <c r="E199" s="46"/>
      <c r="F199" s="202">
        <v>240</v>
      </c>
      <c r="G199" s="182">
        <f t="shared" si="104"/>
        <v>216</v>
      </c>
      <c r="H199" s="188">
        <v>0</v>
      </c>
      <c r="I199" s="187">
        <v>0</v>
      </c>
      <c r="J199" s="187">
        <f t="shared" si="122"/>
        <v>3.6</v>
      </c>
      <c r="K199" s="187">
        <f t="shared" si="107"/>
        <v>21.6</v>
      </c>
      <c r="L199" s="187">
        <f t="shared" si="109"/>
        <v>21.6</v>
      </c>
      <c r="M199" s="187">
        <f t="shared" si="110"/>
        <v>21.6</v>
      </c>
      <c r="N199" s="187">
        <f t="shared" si="111"/>
        <v>21.6</v>
      </c>
      <c r="O199" s="227">
        <f t="shared" si="112"/>
        <v>1.8</v>
      </c>
      <c r="P199" s="227">
        <f t="shared" si="113"/>
        <v>1.8</v>
      </c>
      <c r="Q199" s="227">
        <f t="shared" si="114"/>
        <v>1.8</v>
      </c>
      <c r="R199" s="227">
        <f t="shared" si="115"/>
        <v>1.8</v>
      </c>
      <c r="S199" s="227">
        <f t="shared" si="116"/>
        <v>1.8</v>
      </c>
      <c r="T199" s="227">
        <f t="shared" si="117"/>
        <v>1.8</v>
      </c>
      <c r="U199" s="227">
        <f t="shared" si="118"/>
        <v>1.8</v>
      </c>
      <c r="V199" s="227">
        <f t="shared" si="119"/>
        <v>1.8</v>
      </c>
      <c r="W199" s="227"/>
      <c r="X199" s="227"/>
      <c r="Y199" s="227"/>
      <c r="Z199" s="227"/>
      <c r="AA199" s="86">
        <f t="shared" si="120"/>
        <v>14.400000000000002</v>
      </c>
      <c r="AB199" s="223">
        <f t="shared" si="103"/>
        <v>8.3333333333333332E-3</v>
      </c>
    </row>
    <row r="200" spans="1:28" customFormat="1" x14ac:dyDescent="0.2">
      <c r="A200" s="8">
        <v>404</v>
      </c>
      <c r="B200" s="9" t="s">
        <v>184</v>
      </c>
      <c r="C200" s="8">
        <v>1430</v>
      </c>
      <c r="D200" s="10">
        <v>43048</v>
      </c>
      <c r="E200" s="46"/>
      <c r="F200" s="202">
        <v>240</v>
      </c>
      <c r="G200" s="182">
        <f t="shared" si="104"/>
        <v>216</v>
      </c>
      <c r="H200" s="188">
        <v>0</v>
      </c>
      <c r="I200" s="187">
        <v>0</v>
      </c>
      <c r="J200" s="187">
        <f t="shared" si="122"/>
        <v>3.6</v>
      </c>
      <c r="K200" s="187">
        <f t="shared" si="107"/>
        <v>21.6</v>
      </c>
      <c r="L200" s="187">
        <f t="shared" si="109"/>
        <v>21.6</v>
      </c>
      <c r="M200" s="187">
        <f t="shared" si="110"/>
        <v>21.6</v>
      </c>
      <c r="N200" s="187">
        <f t="shared" si="111"/>
        <v>21.6</v>
      </c>
      <c r="O200" s="227">
        <f t="shared" si="112"/>
        <v>1.8</v>
      </c>
      <c r="P200" s="227">
        <f t="shared" si="113"/>
        <v>1.8</v>
      </c>
      <c r="Q200" s="227">
        <f t="shared" si="114"/>
        <v>1.8</v>
      </c>
      <c r="R200" s="227">
        <f t="shared" si="115"/>
        <v>1.8</v>
      </c>
      <c r="S200" s="227">
        <f t="shared" si="116"/>
        <v>1.8</v>
      </c>
      <c r="T200" s="227">
        <f t="shared" si="117"/>
        <v>1.8</v>
      </c>
      <c r="U200" s="227">
        <f t="shared" si="118"/>
        <v>1.8</v>
      </c>
      <c r="V200" s="227">
        <f t="shared" si="119"/>
        <v>1.8</v>
      </c>
      <c r="W200" s="227"/>
      <c r="X200" s="227"/>
      <c r="Y200" s="227"/>
      <c r="Z200" s="227"/>
      <c r="AA200" s="86">
        <f t="shared" si="120"/>
        <v>14.400000000000002</v>
      </c>
      <c r="AB200" s="223">
        <f t="shared" si="103"/>
        <v>8.3333333333333332E-3</v>
      </c>
    </row>
    <row r="201" spans="1:28" customFormat="1" x14ac:dyDescent="0.2">
      <c r="A201" s="8">
        <v>405</v>
      </c>
      <c r="B201" s="9" t="s">
        <v>185</v>
      </c>
      <c r="C201" s="8">
        <v>1430</v>
      </c>
      <c r="D201" s="10">
        <v>43048</v>
      </c>
      <c r="E201" s="46"/>
      <c r="F201" s="202">
        <v>465</v>
      </c>
      <c r="G201" s="182">
        <f t="shared" si="104"/>
        <v>418.5</v>
      </c>
      <c r="H201" s="188">
        <v>0</v>
      </c>
      <c r="I201" s="187">
        <v>0</v>
      </c>
      <c r="J201" s="187">
        <f t="shared" si="122"/>
        <v>6.9749999999999996</v>
      </c>
      <c r="K201" s="187">
        <f t="shared" si="107"/>
        <v>41.85</v>
      </c>
      <c r="L201" s="187">
        <f t="shared" si="109"/>
        <v>41.85</v>
      </c>
      <c r="M201" s="187">
        <f t="shared" si="110"/>
        <v>41.85</v>
      </c>
      <c r="N201" s="187">
        <f t="shared" si="111"/>
        <v>41.85</v>
      </c>
      <c r="O201" s="227">
        <f t="shared" si="112"/>
        <v>3.4874999999999998</v>
      </c>
      <c r="P201" s="227">
        <f t="shared" si="113"/>
        <v>3.4874999999999998</v>
      </c>
      <c r="Q201" s="227">
        <f t="shared" si="114"/>
        <v>3.4874999999999998</v>
      </c>
      <c r="R201" s="227">
        <f t="shared" si="115"/>
        <v>3.4874999999999998</v>
      </c>
      <c r="S201" s="227">
        <f t="shared" si="116"/>
        <v>3.4874999999999998</v>
      </c>
      <c r="T201" s="227">
        <f t="shared" si="117"/>
        <v>3.4874999999999998</v>
      </c>
      <c r="U201" s="227">
        <f t="shared" si="118"/>
        <v>3.4874999999999998</v>
      </c>
      <c r="V201" s="227">
        <f t="shared" si="119"/>
        <v>3.4874999999999998</v>
      </c>
      <c r="W201" s="227"/>
      <c r="X201" s="227"/>
      <c r="Y201" s="227"/>
      <c r="Z201" s="227"/>
      <c r="AA201" s="86">
        <f t="shared" si="120"/>
        <v>27.900000000000002</v>
      </c>
      <c r="AB201" s="223">
        <f t="shared" si="103"/>
        <v>8.3333333333333332E-3</v>
      </c>
    </row>
    <row r="202" spans="1:28" customFormat="1" x14ac:dyDescent="0.2">
      <c r="A202" s="8">
        <v>406</v>
      </c>
      <c r="B202" s="9" t="s">
        <v>185</v>
      </c>
      <c r="C202" s="8">
        <v>1430</v>
      </c>
      <c r="D202" s="10">
        <v>43048</v>
      </c>
      <c r="E202" s="46"/>
      <c r="F202" s="202">
        <v>465</v>
      </c>
      <c r="G202" s="182">
        <f t="shared" si="104"/>
        <v>418.5</v>
      </c>
      <c r="H202" s="188">
        <v>0</v>
      </c>
      <c r="I202" s="187">
        <v>0</v>
      </c>
      <c r="J202" s="187">
        <f t="shared" si="122"/>
        <v>6.9749999999999996</v>
      </c>
      <c r="K202" s="187">
        <f t="shared" si="107"/>
        <v>41.85</v>
      </c>
      <c r="L202" s="187">
        <f t="shared" si="109"/>
        <v>41.85</v>
      </c>
      <c r="M202" s="187">
        <f t="shared" si="110"/>
        <v>41.85</v>
      </c>
      <c r="N202" s="187">
        <f t="shared" si="111"/>
        <v>41.85</v>
      </c>
      <c r="O202" s="227">
        <f t="shared" si="112"/>
        <v>3.4874999999999998</v>
      </c>
      <c r="P202" s="227">
        <f t="shared" si="113"/>
        <v>3.4874999999999998</v>
      </c>
      <c r="Q202" s="227">
        <f t="shared" si="114"/>
        <v>3.4874999999999998</v>
      </c>
      <c r="R202" s="227">
        <f t="shared" si="115"/>
        <v>3.4874999999999998</v>
      </c>
      <c r="S202" s="227">
        <f t="shared" si="116"/>
        <v>3.4874999999999998</v>
      </c>
      <c r="T202" s="227">
        <f t="shared" si="117"/>
        <v>3.4874999999999998</v>
      </c>
      <c r="U202" s="227">
        <f t="shared" si="118"/>
        <v>3.4874999999999998</v>
      </c>
      <c r="V202" s="227">
        <f t="shared" si="119"/>
        <v>3.4874999999999998</v>
      </c>
      <c r="W202" s="227"/>
      <c r="X202" s="227"/>
      <c r="Y202" s="227"/>
      <c r="Z202" s="227"/>
      <c r="AA202" s="86">
        <f t="shared" si="120"/>
        <v>27.900000000000002</v>
      </c>
      <c r="AB202" s="223">
        <f t="shared" si="103"/>
        <v>8.3333333333333332E-3</v>
      </c>
    </row>
    <row r="203" spans="1:28" customFormat="1" x14ac:dyDescent="0.2">
      <c r="A203" s="8">
        <v>407</v>
      </c>
      <c r="B203" s="9" t="s">
        <v>185</v>
      </c>
      <c r="C203" s="8">
        <v>1430</v>
      </c>
      <c r="D203" s="10">
        <v>43048</v>
      </c>
      <c r="E203" s="46"/>
      <c r="F203" s="202">
        <v>465</v>
      </c>
      <c r="G203" s="182">
        <f t="shared" si="104"/>
        <v>418.5</v>
      </c>
      <c r="H203" s="188">
        <v>0</v>
      </c>
      <c r="I203" s="187">
        <v>0</v>
      </c>
      <c r="J203" s="187">
        <f t="shared" si="122"/>
        <v>6.9749999999999996</v>
      </c>
      <c r="K203" s="187">
        <f t="shared" si="107"/>
        <v>41.85</v>
      </c>
      <c r="L203" s="187">
        <f t="shared" si="109"/>
        <v>41.85</v>
      </c>
      <c r="M203" s="187">
        <f t="shared" si="110"/>
        <v>41.85</v>
      </c>
      <c r="N203" s="187">
        <f t="shared" si="111"/>
        <v>41.85</v>
      </c>
      <c r="O203" s="227">
        <f t="shared" si="112"/>
        <v>3.4874999999999998</v>
      </c>
      <c r="P203" s="227">
        <f t="shared" si="113"/>
        <v>3.4874999999999998</v>
      </c>
      <c r="Q203" s="227">
        <f t="shared" si="114"/>
        <v>3.4874999999999998</v>
      </c>
      <c r="R203" s="227">
        <f t="shared" si="115"/>
        <v>3.4874999999999998</v>
      </c>
      <c r="S203" s="227">
        <f t="shared" si="116"/>
        <v>3.4874999999999998</v>
      </c>
      <c r="T203" s="227">
        <f t="shared" si="117"/>
        <v>3.4874999999999998</v>
      </c>
      <c r="U203" s="227">
        <f t="shared" si="118"/>
        <v>3.4874999999999998</v>
      </c>
      <c r="V203" s="227">
        <f t="shared" si="119"/>
        <v>3.4874999999999998</v>
      </c>
      <c r="W203" s="227"/>
      <c r="X203" s="227"/>
      <c r="Y203" s="227"/>
      <c r="Z203" s="227"/>
      <c r="AA203" s="86">
        <f t="shared" si="120"/>
        <v>27.900000000000002</v>
      </c>
      <c r="AB203" s="223">
        <f t="shared" si="103"/>
        <v>8.3333333333333332E-3</v>
      </c>
    </row>
    <row r="204" spans="1:28" customFormat="1" x14ac:dyDescent="0.2">
      <c r="A204" s="8">
        <v>408</v>
      </c>
      <c r="B204" s="9" t="s">
        <v>185</v>
      </c>
      <c r="C204" s="8">
        <v>1430</v>
      </c>
      <c r="D204" s="10">
        <v>43048</v>
      </c>
      <c r="E204" s="46"/>
      <c r="F204" s="202">
        <v>465</v>
      </c>
      <c r="G204" s="182">
        <f t="shared" si="104"/>
        <v>418.5</v>
      </c>
      <c r="H204" s="188">
        <v>0</v>
      </c>
      <c r="I204" s="187">
        <v>0</v>
      </c>
      <c r="J204" s="187">
        <f t="shared" si="122"/>
        <v>6.9749999999999996</v>
      </c>
      <c r="K204" s="187">
        <f t="shared" si="107"/>
        <v>41.85</v>
      </c>
      <c r="L204" s="187">
        <f t="shared" si="109"/>
        <v>41.85</v>
      </c>
      <c r="M204" s="187">
        <f t="shared" si="110"/>
        <v>41.85</v>
      </c>
      <c r="N204" s="187">
        <f t="shared" si="111"/>
        <v>41.85</v>
      </c>
      <c r="O204" s="227">
        <f t="shared" si="112"/>
        <v>3.4874999999999998</v>
      </c>
      <c r="P204" s="227">
        <f t="shared" si="113"/>
        <v>3.4874999999999998</v>
      </c>
      <c r="Q204" s="227">
        <f t="shared" si="114"/>
        <v>3.4874999999999998</v>
      </c>
      <c r="R204" s="227">
        <f t="shared" si="115"/>
        <v>3.4874999999999998</v>
      </c>
      <c r="S204" s="227">
        <f t="shared" si="116"/>
        <v>3.4874999999999998</v>
      </c>
      <c r="T204" s="227">
        <f t="shared" si="117"/>
        <v>3.4874999999999998</v>
      </c>
      <c r="U204" s="227">
        <f t="shared" si="118"/>
        <v>3.4874999999999998</v>
      </c>
      <c r="V204" s="227">
        <f t="shared" si="119"/>
        <v>3.4874999999999998</v>
      </c>
      <c r="W204" s="227"/>
      <c r="X204" s="227"/>
      <c r="Y204" s="227"/>
      <c r="Z204" s="227"/>
      <c r="AA204" s="86">
        <f t="shared" si="120"/>
        <v>27.900000000000002</v>
      </c>
      <c r="AB204" s="223">
        <f t="shared" si="103"/>
        <v>8.3333333333333332E-3</v>
      </c>
    </row>
    <row r="205" spans="1:28" customFormat="1" x14ac:dyDescent="0.2">
      <c r="A205" s="8">
        <v>409</v>
      </c>
      <c r="B205" s="9" t="s">
        <v>185</v>
      </c>
      <c r="C205" s="8">
        <v>1430</v>
      </c>
      <c r="D205" s="10">
        <v>43048</v>
      </c>
      <c r="E205" s="46"/>
      <c r="F205" s="202">
        <v>465</v>
      </c>
      <c r="G205" s="182">
        <f t="shared" si="104"/>
        <v>418.5</v>
      </c>
      <c r="H205" s="188">
        <v>0</v>
      </c>
      <c r="I205" s="187">
        <v>0</v>
      </c>
      <c r="J205" s="187">
        <f t="shared" si="122"/>
        <v>6.9749999999999996</v>
      </c>
      <c r="K205" s="187">
        <f t="shared" si="107"/>
        <v>41.85</v>
      </c>
      <c r="L205" s="187">
        <f t="shared" si="109"/>
        <v>41.85</v>
      </c>
      <c r="M205" s="187">
        <f t="shared" si="110"/>
        <v>41.85</v>
      </c>
      <c r="N205" s="187">
        <f t="shared" si="111"/>
        <v>41.85</v>
      </c>
      <c r="O205" s="227">
        <f t="shared" si="112"/>
        <v>3.4874999999999998</v>
      </c>
      <c r="P205" s="227">
        <f t="shared" si="113"/>
        <v>3.4874999999999998</v>
      </c>
      <c r="Q205" s="227">
        <f t="shared" si="114"/>
        <v>3.4874999999999998</v>
      </c>
      <c r="R205" s="227">
        <f t="shared" si="115"/>
        <v>3.4874999999999998</v>
      </c>
      <c r="S205" s="227">
        <f t="shared" si="116"/>
        <v>3.4874999999999998</v>
      </c>
      <c r="T205" s="227">
        <f t="shared" si="117"/>
        <v>3.4874999999999998</v>
      </c>
      <c r="U205" s="227">
        <f t="shared" si="118"/>
        <v>3.4874999999999998</v>
      </c>
      <c r="V205" s="227">
        <f t="shared" si="119"/>
        <v>3.4874999999999998</v>
      </c>
      <c r="W205" s="227"/>
      <c r="X205" s="227"/>
      <c r="Y205" s="227"/>
      <c r="Z205" s="227"/>
      <c r="AA205" s="86">
        <f t="shared" si="120"/>
        <v>27.900000000000002</v>
      </c>
      <c r="AB205" s="223">
        <f t="shared" si="103"/>
        <v>8.3333333333333332E-3</v>
      </c>
    </row>
    <row r="206" spans="1:28" customFormat="1" x14ac:dyDescent="0.2">
      <c r="A206" s="8">
        <v>410</v>
      </c>
      <c r="B206" s="9" t="s">
        <v>197</v>
      </c>
      <c r="C206" s="8">
        <v>176654</v>
      </c>
      <c r="D206" s="10">
        <v>43473</v>
      </c>
      <c r="E206" s="46"/>
      <c r="F206" s="202">
        <v>1300</v>
      </c>
      <c r="G206" s="182">
        <f t="shared" si="104"/>
        <v>1170</v>
      </c>
      <c r="H206" s="188">
        <v>0</v>
      </c>
      <c r="I206" s="188">
        <v>0</v>
      </c>
      <c r="J206" s="188">
        <v>0</v>
      </c>
      <c r="K206" s="188">
        <v>0</v>
      </c>
      <c r="L206" s="187">
        <v>117</v>
      </c>
      <c r="M206" s="187">
        <f t="shared" si="110"/>
        <v>117</v>
      </c>
      <c r="N206" s="187">
        <f t="shared" si="111"/>
        <v>117</v>
      </c>
      <c r="O206" s="227">
        <f t="shared" si="112"/>
        <v>9.75</v>
      </c>
      <c r="P206" s="227">
        <f t="shared" si="113"/>
        <v>9.75</v>
      </c>
      <c r="Q206" s="227">
        <f t="shared" si="114"/>
        <v>9.75</v>
      </c>
      <c r="R206" s="227">
        <f t="shared" si="115"/>
        <v>9.75</v>
      </c>
      <c r="S206" s="227">
        <f t="shared" si="116"/>
        <v>9.75</v>
      </c>
      <c r="T206" s="227">
        <f t="shared" si="117"/>
        <v>9.75</v>
      </c>
      <c r="U206" s="227">
        <f t="shared" si="118"/>
        <v>9.75</v>
      </c>
      <c r="V206" s="227">
        <f t="shared" si="119"/>
        <v>9.75</v>
      </c>
      <c r="W206" s="227"/>
      <c r="X206" s="227"/>
      <c r="Y206" s="227"/>
      <c r="Z206" s="227"/>
      <c r="AA206" s="86">
        <f t="shared" si="120"/>
        <v>78</v>
      </c>
      <c r="AB206" s="223">
        <f t="shared" si="103"/>
        <v>8.3333333333333332E-3</v>
      </c>
    </row>
    <row r="207" spans="1:28" customFormat="1" x14ac:dyDescent="0.2">
      <c r="A207" s="8"/>
      <c r="B207" s="9" t="s">
        <v>201</v>
      </c>
      <c r="C207" s="8">
        <v>568</v>
      </c>
      <c r="D207" s="10">
        <v>43734</v>
      </c>
      <c r="E207" s="46"/>
      <c r="F207" s="202">
        <v>429</v>
      </c>
      <c r="G207" s="182">
        <f t="shared" si="104"/>
        <v>386.1</v>
      </c>
      <c r="H207" s="188">
        <v>0</v>
      </c>
      <c r="I207" s="188">
        <v>0</v>
      </c>
      <c r="J207" s="188">
        <v>0</v>
      </c>
      <c r="K207" s="188">
        <v>0</v>
      </c>
      <c r="L207" s="187">
        <v>10.08</v>
      </c>
      <c r="M207" s="187">
        <f t="shared" si="110"/>
        <v>38.610000000000007</v>
      </c>
      <c r="N207" s="187">
        <f t="shared" si="111"/>
        <v>38.610000000000007</v>
      </c>
      <c r="O207" s="227">
        <f t="shared" si="112"/>
        <v>3.2175000000000002</v>
      </c>
      <c r="P207" s="227">
        <f t="shared" si="113"/>
        <v>3.2175000000000002</v>
      </c>
      <c r="Q207" s="227">
        <f t="shared" si="114"/>
        <v>3.2175000000000002</v>
      </c>
      <c r="R207" s="227">
        <f t="shared" si="115"/>
        <v>3.2175000000000002</v>
      </c>
      <c r="S207" s="227">
        <f t="shared" si="116"/>
        <v>3.2175000000000002</v>
      </c>
      <c r="T207" s="227">
        <f t="shared" si="117"/>
        <v>3.2175000000000002</v>
      </c>
      <c r="U207" s="227">
        <f t="shared" si="118"/>
        <v>3.2175000000000002</v>
      </c>
      <c r="V207" s="227">
        <f t="shared" si="119"/>
        <v>3.2175000000000002</v>
      </c>
      <c r="W207" s="227"/>
      <c r="X207" s="227"/>
      <c r="Y207" s="227"/>
      <c r="Z207" s="227"/>
      <c r="AA207" s="86">
        <f t="shared" si="120"/>
        <v>25.740000000000006</v>
      </c>
      <c r="AB207" s="223">
        <f t="shared" si="103"/>
        <v>8.3333333333333332E-3</v>
      </c>
    </row>
    <row r="208" spans="1:28" customFormat="1" x14ac:dyDescent="0.2">
      <c r="A208" s="8"/>
      <c r="B208" s="9" t="s">
        <v>201</v>
      </c>
      <c r="C208" s="8">
        <v>568</v>
      </c>
      <c r="D208" s="10">
        <v>43734</v>
      </c>
      <c r="E208" s="46"/>
      <c r="F208" s="202">
        <v>429</v>
      </c>
      <c r="G208" s="182">
        <f t="shared" si="104"/>
        <v>386.1</v>
      </c>
      <c r="H208" s="188">
        <v>0</v>
      </c>
      <c r="I208" s="188">
        <v>0</v>
      </c>
      <c r="J208" s="188">
        <v>0</v>
      </c>
      <c r="K208" s="188">
        <v>0</v>
      </c>
      <c r="L208" s="187">
        <v>10.08</v>
      </c>
      <c r="M208" s="187">
        <f t="shared" si="110"/>
        <v>38.610000000000007</v>
      </c>
      <c r="N208" s="187">
        <f t="shared" si="111"/>
        <v>38.610000000000007</v>
      </c>
      <c r="O208" s="227">
        <f t="shared" si="112"/>
        <v>3.2175000000000002</v>
      </c>
      <c r="P208" s="227">
        <f t="shared" si="113"/>
        <v>3.2175000000000002</v>
      </c>
      <c r="Q208" s="227">
        <f t="shared" si="114"/>
        <v>3.2175000000000002</v>
      </c>
      <c r="R208" s="227">
        <f t="shared" si="115"/>
        <v>3.2175000000000002</v>
      </c>
      <c r="S208" s="227">
        <f t="shared" si="116"/>
        <v>3.2175000000000002</v>
      </c>
      <c r="T208" s="227">
        <f t="shared" si="117"/>
        <v>3.2175000000000002</v>
      </c>
      <c r="U208" s="227">
        <f t="shared" si="118"/>
        <v>3.2175000000000002</v>
      </c>
      <c r="V208" s="227">
        <f t="shared" si="119"/>
        <v>3.2175000000000002</v>
      </c>
      <c r="W208" s="227"/>
      <c r="X208" s="227"/>
      <c r="Y208" s="227"/>
      <c r="Z208" s="227"/>
      <c r="AA208" s="86">
        <f t="shared" si="120"/>
        <v>25.740000000000006</v>
      </c>
      <c r="AB208" s="223">
        <f t="shared" si="103"/>
        <v>8.3333333333333332E-3</v>
      </c>
    </row>
    <row r="209" spans="1:28" customFormat="1" ht="13.5" thickBot="1" x14ac:dyDescent="0.25">
      <c r="A209" s="8"/>
      <c r="B209" s="9" t="s">
        <v>201</v>
      </c>
      <c r="C209" s="8">
        <v>568</v>
      </c>
      <c r="D209" s="10">
        <v>43734</v>
      </c>
      <c r="E209" s="46"/>
      <c r="F209" s="202">
        <v>429</v>
      </c>
      <c r="G209" s="182">
        <f t="shared" si="104"/>
        <v>386.1</v>
      </c>
      <c r="H209" s="188">
        <v>0</v>
      </c>
      <c r="I209" s="188">
        <v>0</v>
      </c>
      <c r="J209" s="188">
        <v>0</v>
      </c>
      <c r="K209" s="188">
        <v>0</v>
      </c>
      <c r="L209" s="187">
        <v>10.08</v>
      </c>
      <c r="M209" s="187">
        <f t="shared" si="110"/>
        <v>38.610000000000007</v>
      </c>
      <c r="N209" s="187">
        <f t="shared" si="111"/>
        <v>38.610000000000007</v>
      </c>
      <c r="O209" s="227">
        <f t="shared" si="112"/>
        <v>3.2175000000000002</v>
      </c>
      <c r="P209" s="227">
        <f t="shared" si="113"/>
        <v>3.2175000000000002</v>
      </c>
      <c r="Q209" s="227">
        <f t="shared" si="114"/>
        <v>3.2175000000000002</v>
      </c>
      <c r="R209" s="227">
        <f t="shared" si="115"/>
        <v>3.2175000000000002</v>
      </c>
      <c r="S209" s="227">
        <f t="shared" si="116"/>
        <v>3.2175000000000002</v>
      </c>
      <c r="T209" s="227">
        <f t="shared" si="117"/>
        <v>3.2175000000000002</v>
      </c>
      <c r="U209" s="227">
        <f t="shared" si="118"/>
        <v>3.2175000000000002</v>
      </c>
      <c r="V209" s="227">
        <f t="shared" si="119"/>
        <v>3.2175000000000002</v>
      </c>
      <c r="W209" s="227"/>
      <c r="X209" s="227"/>
      <c r="Y209" s="227"/>
      <c r="Z209" s="227"/>
      <c r="AA209" s="86">
        <f t="shared" si="120"/>
        <v>25.740000000000006</v>
      </c>
      <c r="AB209" s="223">
        <f t="shared" si="103"/>
        <v>8.3333333333333332E-3</v>
      </c>
    </row>
    <row r="210" spans="1:28" customFormat="1" ht="13.5" thickBot="1" x14ac:dyDescent="0.25">
      <c r="A210" s="105"/>
      <c r="B210" s="106"/>
      <c r="C210" s="106"/>
      <c r="D210" s="107"/>
      <c r="E210" s="125" t="s">
        <v>166</v>
      </c>
      <c r="F210" s="263">
        <f>SUM(F63:F209)</f>
        <v>113655.23300000001</v>
      </c>
      <c r="G210" s="204">
        <f>SUM(G63:G209)</f>
        <v>102289.70969999999</v>
      </c>
      <c r="H210" s="127">
        <f>SUM(H63:H209)</f>
        <v>6965.7909700000018</v>
      </c>
      <c r="I210" s="127">
        <f t="shared" ref="I210:Z210" si="124">SUM(I63:I209)</f>
        <v>6978.5309700000016</v>
      </c>
      <c r="J210" s="127">
        <f t="shared" si="124"/>
        <v>7907.0159700000058</v>
      </c>
      <c r="K210" s="127">
        <f t="shared" si="124"/>
        <v>9996.1409700000077</v>
      </c>
      <c r="L210" s="127">
        <f t="shared" si="124"/>
        <v>10143.380970000007</v>
      </c>
      <c r="M210" s="127">
        <f t="shared" si="124"/>
        <v>10228.970970000009</v>
      </c>
      <c r="N210" s="127">
        <f t="shared" si="124"/>
        <v>10228.970970000009</v>
      </c>
      <c r="O210" s="127">
        <f t="shared" si="124"/>
        <v>852.41424749999953</v>
      </c>
      <c r="P210" s="127">
        <f t="shared" si="124"/>
        <v>852.41424749999953</v>
      </c>
      <c r="Q210" s="127">
        <f t="shared" si="124"/>
        <v>852.41424749999953</v>
      </c>
      <c r="R210" s="127">
        <f t="shared" si="124"/>
        <v>852.41424749999953</v>
      </c>
      <c r="S210" s="127">
        <f t="shared" si="124"/>
        <v>852.41424749999953</v>
      </c>
      <c r="T210" s="127">
        <f t="shared" si="124"/>
        <v>852.41424749999953</v>
      </c>
      <c r="U210" s="127">
        <f t="shared" si="124"/>
        <v>852.41424749999953</v>
      </c>
      <c r="V210" s="127">
        <f t="shared" si="124"/>
        <v>852.41424749999953</v>
      </c>
      <c r="W210" s="127">
        <f t="shared" si="124"/>
        <v>0</v>
      </c>
      <c r="X210" s="127">
        <f t="shared" si="124"/>
        <v>0</v>
      </c>
      <c r="Y210" s="127">
        <f t="shared" si="124"/>
        <v>0</v>
      </c>
      <c r="Z210" s="127">
        <f t="shared" si="124"/>
        <v>0</v>
      </c>
      <c r="AA210" s="86">
        <f>SUM(O210:Z210)</f>
        <v>6819.3139799999972</v>
      </c>
      <c r="AB210" s="222"/>
    </row>
    <row r="211" spans="1:28" customFormat="1" x14ac:dyDescent="0.2">
      <c r="A211" s="108"/>
      <c r="B211" s="109"/>
      <c r="C211" s="109"/>
      <c r="D211" s="124"/>
      <c r="E211" s="126"/>
      <c r="F211" s="205"/>
      <c r="G211" s="144"/>
      <c r="H211" s="187"/>
      <c r="AB211" s="222"/>
    </row>
    <row r="212" spans="1:28" customFormat="1" x14ac:dyDescent="0.2">
      <c r="A212" s="293" t="s">
        <v>164</v>
      </c>
      <c r="B212" s="294"/>
      <c r="C212" s="294"/>
      <c r="D212" s="295"/>
      <c r="E212" s="83">
        <v>82920.63</v>
      </c>
      <c r="F212" s="195"/>
      <c r="G212" s="185">
        <v>0.9</v>
      </c>
      <c r="H212" s="183">
        <v>0.2</v>
      </c>
      <c r="I212" s="183">
        <v>0.2</v>
      </c>
      <c r="J212" s="183">
        <v>0.2</v>
      </c>
      <c r="K212" s="183">
        <v>0.2</v>
      </c>
      <c r="L212" s="183">
        <v>0.2</v>
      </c>
      <c r="M212" s="183">
        <v>0.2</v>
      </c>
      <c r="N212" s="183">
        <v>0.2</v>
      </c>
      <c r="O212" s="210">
        <f t="shared" ref="O212:Z212" si="125">20%/12</f>
        <v>1.6666666666666666E-2</v>
      </c>
      <c r="P212" s="210">
        <f t="shared" si="125"/>
        <v>1.6666666666666666E-2</v>
      </c>
      <c r="Q212" s="210">
        <f t="shared" si="125"/>
        <v>1.6666666666666666E-2</v>
      </c>
      <c r="R212" s="210">
        <f t="shared" si="125"/>
        <v>1.6666666666666666E-2</v>
      </c>
      <c r="S212" s="210">
        <f t="shared" si="125"/>
        <v>1.6666666666666666E-2</v>
      </c>
      <c r="T212" s="210">
        <f t="shared" si="125"/>
        <v>1.6666666666666666E-2</v>
      </c>
      <c r="U212" s="210">
        <f t="shared" si="125"/>
        <v>1.6666666666666666E-2</v>
      </c>
      <c r="V212" s="210">
        <f t="shared" si="125"/>
        <v>1.6666666666666666E-2</v>
      </c>
      <c r="W212" s="210">
        <f t="shared" si="125"/>
        <v>1.6666666666666666E-2</v>
      </c>
      <c r="X212" s="210">
        <f t="shared" si="125"/>
        <v>1.6666666666666666E-2</v>
      </c>
      <c r="Y212" s="210">
        <f t="shared" si="125"/>
        <v>1.6666666666666666E-2</v>
      </c>
      <c r="Z212" s="210">
        <f t="shared" si="125"/>
        <v>1.6666666666666666E-2</v>
      </c>
      <c r="AB212" s="223">
        <f>20%/12</f>
        <v>1.6666666666666666E-2</v>
      </c>
    </row>
    <row r="213" spans="1:28" customFormat="1" x14ac:dyDescent="0.2">
      <c r="A213" s="23">
        <v>74</v>
      </c>
      <c r="B213" s="24" t="s">
        <v>26</v>
      </c>
      <c r="C213" s="25">
        <v>1674</v>
      </c>
      <c r="D213" s="26">
        <v>35782</v>
      </c>
      <c r="E213" s="84">
        <v>760</v>
      </c>
      <c r="F213" s="195">
        <v>456</v>
      </c>
      <c r="G213" s="267">
        <f>F213*90%</f>
        <v>410.40000000000003</v>
      </c>
      <c r="H213" s="266">
        <f>G213*20%</f>
        <v>82.080000000000013</v>
      </c>
      <c r="I213" s="266">
        <f>G213*20%</f>
        <v>82.080000000000013</v>
      </c>
      <c r="J213" s="266">
        <f>G213*20%</f>
        <v>82.080000000000013</v>
      </c>
      <c r="K213" s="266">
        <f>G213*20%</f>
        <v>82.080000000000013</v>
      </c>
      <c r="L213" s="266">
        <f>G213*20%</f>
        <v>82.080000000000013</v>
      </c>
      <c r="M213" s="270" t="s">
        <v>203</v>
      </c>
      <c r="N213" s="270" t="s">
        <v>203</v>
      </c>
      <c r="O213" s="227" t="s">
        <v>203</v>
      </c>
      <c r="P213" s="227" t="s">
        <v>203</v>
      </c>
      <c r="Q213" s="227" t="s">
        <v>203</v>
      </c>
      <c r="R213" s="227" t="s">
        <v>203</v>
      </c>
      <c r="S213" s="227" t="s">
        <v>203</v>
      </c>
      <c r="T213" s="227" t="s">
        <v>203</v>
      </c>
      <c r="U213" s="227" t="s">
        <v>203</v>
      </c>
      <c r="V213" s="227" t="s">
        <v>203</v>
      </c>
      <c r="W213" s="227" t="s">
        <v>203</v>
      </c>
      <c r="X213" s="227" t="s">
        <v>203</v>
      </c>
      <c r="Y213" s="227" t="s">
        <v>203</v>
      </c>
      <c r="Z213" s="227" t="s">
        <v>203</v>
      </c>
      <c r="AA213" s="86">
        <f>SUM(O213:Z213)</f>
        <v>0</v>
      </c>
      <c r="AB213" s="223">
        <f t="shared" ref="AB213:AB264" si="126">20%/12</f>
        <v>1.6666666666666666E-2</v>
      </c>
    </row>
    <row r="214" spans="1:28" customFormat="1" x14ac:dyDescent="0.2">
      <c r="A214" s="23">
        <v>132</v>
      </c>
      <c r="B214" s="24" t="s">
        <v>11</v>
      </c>
      <c r="C214" s="25">
        <v>3106</v>
      </c>
      <c r="D214" s="26">
        <v>35955</v>
      </c>
      <c r="E214" s="84">
        <v>337</v>
      </c>
      <c r="F214" s="195">
        <v>202.2</v>
      </c>
      <c r="G214" s="267">
        <f t="shared" ref="G214:G265" si="127">F214*90%</f>
        <v>181.98</v>
      </c>
      <c r="H214" s="266">
        <f t="shared" ref="H214:H248" si="128">G214*20%</f>
        <v>36.396000000000001</v>
      </c>
      <c r="I214" s="266">
        <f t="shared" ref="I214:I265" si="129">G214*20%</f>
        <v>36.396000000000001</v>
      </c>
      <c r="J214" s="266">
        <f t="shared" ref="J214:J265" si="130">G214*20%</f>
        <v>36.396000000000001</v>
      </c>
      <c r="K214" s="266">
        <f t="shared" ref="K214:K265" si="131">G214*20%</f>
        <v>36.396000000000001</v>
      </c>
      <c r="L214" s="266">
        <f t="shared" ref="L214:L276" si="132">G214*20%</f>
        <v>36.396000000000001</v>
      </c>
      <c r="M214" s="270" t="s">
        <v>203</v>
      </c>
      <c r="N214" s="270" t="s">
        <v>203</v>
      </c>
      <c r="O214" s="227" t="s">
        <v>203</v>
      </c>
      <c r="P214" s="227" t="s">
        <v>203</v>
      </c>
      <c r="Q214" s="227" t="s">
        <v>203</v>
      </c>
      <c r="R214" s="227" t="s">
        <v>203</v>
      </c>
      <c r="S214" s="227" t="s">
        <v>203</v>
      </c>
      <c r="T214" s="227" t="s">
        <v>203</v>
      </c>
      <c r="U214" s="227" t="s">
        <v>203</v>
      </c>
      <c r="V214" s="227" t="s">
        <v>203</v>
      </c>
      <c r="W214" s="227" t="s">
        <v>203</v>
      </c>
      <c r="X214" s="227" t="s">
        <v>203</v>
      </c>
      <c r="Y214" s="227" t="s">
        <v>203</v>
      </c>
      <c r="Z214" s="227" t="s">
        <v>203</v>
      </c>
      <c r="AA214" s="86">
        <f t="shared" ref="AA214:AA276" si="133">SUM(O214:Z214)</f>
        <v>0</v>
      </c>
      <c r="AB214" s="223">
        <f t="shared" si="126"/>
        <v>1.6666666666666666E-2</v>
      </c>
    </row>
    <row r="215" spans="1:28" customFormat="1" x14ac:dyDescent="0.2">
      <c r="A215" s="23">
        <v>133</v>
      </c>
      <c r="B215" s="24" t="s">
        <v>29</v>
      </c>
      <c r="C215" s="25">
        <v>3106</v>
      </c>
      <c r="D215" s="26">
        <v>35955</v>
      </c>
      <c r="E215" s="84">
        <v>337</v>
      </c>
      <c r="F215" s="195">
        <v>202.2</v>
      </c>
      <c r="G215" s="267">
        <f t="shared" si="127"/>
        <v>181.98</v>
      </c>
      <c r="H215" s="266">
        <f t="shared" si="128"/>
        <v>36.396000000000001</v>
      </c>
      <c r="I215" s="266">
        <f t="shared" si="129"/>
        <v>36.396000000000001</v>
      </c>
      <c r="J215" s="266">
        <f t="shared" si="130"/>
        <v>36.396000000000001</v>
      </c>
      <c r="K215" s="266">
        <f t="shared" si="131"/>
        <v>36.396000000000001</v>
      </c>
      <c r="L215" s="266">
        <f t="shared" si="132"/>
        <v>36.396000000000001</v>
      </c>
      <c r="M215" s="270" t="s">
        <v>203</v>
      </c>
      <c r="N215" s="270" t="s">
        <v>203</v>
      </c>
      <c r="O215" s="227" t="s">
        <v>203</v>
      </c>
      <c r="P215" s="227" t="s">
        <v>203</v>
      </c>
      <c r="Q215" s="227" t="s">
        <v>203</v>
      </c>
      <c r="R215" s="227" t="s">
        <v>203</v>
      </c>
      <c r="S215" s="227" t="s">
        <v>203</v>
      </c>
      <c r="T215" s="227" t="s">
        <v>203</v>
      </c>
      <c r="U215" s="227" t="s">
        <v>203</v>
      </c>
      <c r="V215" s="227" t="s">
        <v>203</v>
      </c>
      <c r="W215" s="227" t="s">
        <v>203</v>
      </c>
      <c r="X215" s="227" t="s">
        <v>203</v>
      </c>
      <c r="Y215" s="227" t="s">
        <v>203</v>
      </c>
      <c r="Z215" s="227" t="s">
        <v>203</v>
      </c>
      <c r="AA215" s="86">
        <f t="shared" si="133"/>
        <v>0</v>
      </c>
      <c r="AB215" s="223">
        <f t="shared" si="126"/>
        <v>1.6666666666666666E-2</v>
      </c>
    </row>
    <row r="216" spans="1:28" customFormat="1" x14ac:dyDescent="0.2">
      <c r="A216" s="23">
        <v>154</v>
      </c>
      <c r="B216" s="24" t="s">
        <v>6</v>
      </c>
      <c r="C216" s="25">
        <v>49340</v>
      </c>
      <c r="D216" s="26">
        <v>36888</v>
      </c>
      <c r="E216" s="84">
        <v>449</v>
      </c>
      <c r="F216" s="195">
        <v>269.39999999999998</v>
      </c>
      <c r="G216" s="267">
        <f t="shared" si="127"/>
        <v>242.45999999999998</v>
      </c>
      <c r="H216" s="266">
        <f t="shared" si="128"/>
        <v>48.491999999999997</v>
      </c>
      <c r="I216" s="266">
        <f t="shared" si="129"/>
        <v>48.491999999999997</v>
      </c>
      <c r="J216" s="266">
        <f t="shared" si="130"/>
        <v>48.491999999999997</v>
      </c>
      <c r="K216" s="266">
        <f t="shared" si="131"/>
        <v>48.491999999999997</v>
      </c>
      <c r="L216" s="266">
        <f t="shared" si="132"/>
        <v>48.491999999999997</v>
      </c>
      <c r="M216" s="270" t="s">
        <v>203</v>
      </c>
      <c r="N216" s="270" t="s">
        <v>203</v>
      </c>
      <c r="O216" s="227" t="s">
        <v>203</v>
      </c>
      <c r="P216" s="227" t="s">
        <v>203</v>
      </c>
      <c r="Q216" s="227" t="s">
        <v>203</v>
      </c>
      <c r="R216" s="227" t="s">
        <v>203</v>
      </c>
      <c r="S216" s="227" t="s">
        <v>203</v>
      </c>
      <c r="T216" s="227" t="s">
        <v>203</v>
      </c>
      <c r="U216" s="227" t="s">
        <v>203</v>
      </c>
      <c r="V216" s="227" t="s">
        <v>203</v>
      </c>
      <c r="W216" s="227" t="s">
        <v>203</v>
      </c>
      <c r="X216" s="227" t="s">
        <v>203</v>
      </c>
      <c r="Y216" s="227" t="s">
        <v>203</v>
      </c>
      <c r="Z216" s="227" t="s">
        <v>203</v>
      </c>
      <c r="AA216" s="86">
        <f t="shared" si="133"/>
        <v>0</v>
      </c>
      <c r="AB216" s="223">
        <f t="shared" si="126"/>
        <v>1.6666666666666666E-2</v>
      </c>
    </row>
    <row r="217" spans="1:28" customFormat="1" x14ac:dyDescent="0.2">
      <c r="A217" s="23">
        <v>169</v>
      </c>
      <c r="B217" s="24" t="s">
        <v>45</v>
      </c>
      <c r="C217" s="25">
        <v>13654</v>
      </c>
      <c r="D217" s="26">
        <v>37452</v>
      </c>
      <c r="E217" s="84">
        <v>409</v>
      </c>
      <c r="F217" s="195">
        <v>245.39999999999998</v>
      </c>
      <c r="G217" s="267">
        <f t="shared" si="127"/>
        <v>220.85999999999999</v>
      </c>
      <c r="H217" s="266">
        <f t="shared" si="128"/>
        <v>44.171999999999997</v>
      </c>
      <c r="I217" s="266">
        <f t="shared" si="129"/>
        <v>44.171999999999997</v>
      </c>
      <c r="J217" s="266">
        <f t="shared" si="130"/>
        <v>44.171999999999997</v>
      </c>
      <c r="K217" s="266">
        <f t="shared" si="131"/>
        <v>44.171999999999997</v>
      </c>
      <c r="L217" s="266">
        <f t="shared" si="132"/>
        <v>44.171999999999997</v>
      </c>
      <c r="M217" s="270" t="s">
        <v>203</v>
      </c>
      <c r="N217" s="270" t="s">
        <v>203</v>
      </c>
      <c r="O217" s="227" t="s">
        <v>203</v>
      </c>
      <c r="P217" s="227" t="s">
        <v>203</v>
      </c>
      <c r="Q217" s="227" t="s">
        <v>203</v>
      </c>
      <c r="R217" s="227" t="s">
        <v>203</v>
      </c>
      <c r="S217" s="227" t="s">
        <v>203</v>
      </c>
      <c r="T217" s="227" t="s">
        <v>203</v>
      </c>
      <c r="U217" s="227" t="s">
        <v>203</v>
      </c>
      <c r="V217" s="227" t="s">
        <v>203</v>
      </c>
      <c r="W217" s="227" t="s">
        <v>203</v>
      </c>
      <c r="X217" s="227" t="s">
        <v>203</v>
      </c>
      <c r="Y217" s="227" t="s">
        <v>203</v>
      </c>
      <c r="Z217" s="227" t="s">
        <v>203</v>
      </c>
      <c r="AA217" s="86">
        <f t="shared" si="133"/>
        <v>0</v>
      </c>
      <c r="AB217" s="223">
        <f t="shared" si="126"/>
        <v>1.6666666666666666E-2</v>
      </c>
    </row>
    <row r="218" spans="1:28" customFormat="1" x14ac:dyDescent="0.2">
      <c r="A218" s="23">
        <v>170</v>
      </c>
      <c r="B218" s="24" t="s">
        <v>45</v>
      </c>
      <c r="C218" s="25">
        <v>13654</v>
      </c>
      <c r="D218" s="26">
        <v>37361</v>
      </c>
      <c r="E218" s="84">
        <v>409</v>
      </c>
      <c r="F218" s="195">
        <v>245.39999999999998</v>
      </c>
      <c r="G218" s="267">
        <f t="shared" si="127"/>
        <v>220.85999999999999</v>
      </c>
      <c r="H218" s="266">
        <f t="shared" si="128"/>
        <v>44.171999999999997</v>
      </c>
      <c r="I218" s="266">
        <f t="shared" si="129"/>
        <v>44.171999999999997</v>
      </c>
      <c r="J218" s="266">
        <f t="shared" si="130"/>
        <v>44.171999999999997</v>
      </c>
      <c r="K218" s="266">
        <f t="shared" si="131"/>
        <v>44.171999999999997</v>
      </c>
      <c r="L218" s="266">
        <f t="shared" si="132"/>
        <v>44.171999999999997</v>
      </c>
      <c r="M218" s="270" t="s">
        <v>203</v>
      </c>
      <c r="N218" s="270" t="s">
        <v>203</v>
      </c>
      <c r="O218" s="227" t="s">
        <v>203</v>
      </c>
      <c r="P218" s="227" t="s">
        <v>203</v>
      </c>
      <c r="Q218" s="227" t="s">
        <v>203</v>
      </c>
      <c r="R218" s="227" t="s">
        <v>203</v>
      </c>
      <c r="S218" s="227" t="s">
        <v>203</v>
      </c>
      <c r="T218" s="227" t="s">
        <v>203</v>
      </c>
      <c r="U218" s="227" t="s">
        <v>203</v>
      </c>
      <c r="V218" s="227" t="s">
        <v>203</v>
      </c>
      <c r="W218" s="227" t="s">
        <v>203</v>
      </c>
      <c r="X218" s="227" t="s">
        <v>203</v>
      </c>
      <c r="Y218" s="227" t="s">
        <v>203</v>
      </c>
      <c r="Z218" s="227" t="s">
        <v>203</v>
      </c>
      <c r="AA218" s="86">
        <f t="shared" si="133"/>
        <v>0</v>
      </c>
      <c r="AB218" s="223">
        <f t="shared" si="126"/>
        <v>1.6666666666666666E-2</v>
      </c>
    </row>
    <row r="219" spans="1:28" customFormat="1" x14ac:dyDescent="0.2">
      <c r="A219" s="23">
        <v>173</v>
      </c>
      <c r="B219" s="24" t="s">
        <v>52</v>
      </c>
      <c r="C219" s="25">
        <v>8109</v>
      </c>
      <c r="D219" s="26">
        <v>37921</v>
      </c>
      <c r="E219" s="84">
        <v>1298</v>
      </c>
      <c r="F219" s="195">
        <v>778.8</v>
      </c>
      <c r="G219" s="267">
        <f t="shared" si="127"/>
        <v>700.92</v>
      </c>
      <c r="H219" s="266">
        <f t="shared" si="128"/>
        <v>140.184</v>
      </c>
      <c r="I219" s="266">
        <f t="shared" si="129"/>
        <v>140.184</v>
      </c>
      <c r="J219" s="266">
        <f t="shared" si="130"/>
        <v>140.184</v>
      </c>
      <c r="K219" s="266">
        <f t="shared" si="131"/>
        <v>140.184</v>
      </c>
      <c r="L219" s="266">
        <f t="shared" si="132"/>
        <v>140.184</v>
      </c>
      <c r="M219" s="270" t="s">
        <v>203</v>
      </c>
      <c r="N219" s="270" t="s">
        <v>203</v>
      </c>
      <c r="O219" s="227" t="s">
        <v>203</v>
      </c>
      <c r="P219" s="227" t="s">
        <v>203</v>
      </c>
      <c r="Q219" s="227" t="s">
        <v>203</v>
      </c>
      <c r="R219" s="227" t="s">
        <v>203</v>
      </c>
      <c r="S219" s="227" t="s">
        <v>203</v>
      </c>
      <c r="T219" s="227" t="s">
        <v>203</v>
      </c>
      <c r="U219" s="227" t="s">
        <v>203</v>
      </c>
      <c r="V219" s="227" t="s">
        <v>203</v>
      </c>
      <c r="W219" s="227" t="s">
        <v>203</v>
      </c>
      <c r="X219" s="227" t="s">
        <v>203</v>
      </c>
      <c r="Y219" s="227" t="s">
        <v>203</v>
      </c>
      <c r="Z219" s="227" t="s">
        <v>203</v>
      </c>
      <c r="AA219" s="86">
        <f t="shared" si="133"/>
        <v>0</v>
      </c>
      <c r="AB219" s="223">
        <f t="shared" si="126"/>
        <v>1.6666666666666666E-2</v>
      </c>
    </row>
    <row r="220" spans="1:28" customFormat="1" x14ac:dyDescent="0.2">
      <c r="A220" s="23">
        <v>183</v>
      </c>
      <c r="B220" s="24" t="s">
        <v>57</v>
      </c>
      <c r="C220" s="25">
        <v>975</v>
      </c>
      <c r="D220" s="26">
        <v>38911</v>
      </c>
      <c r="E220" s="84">
        <v>1380</v>
      </c>
      <c r="F220" s="195">
        <v>897</v>
      </c>
      <c r="G220" s="267">
        <f t="shared" si="127"/>
        <v>807.30000000000007</v>
      </c>
      <c r="H220" s="266">
        <f t="shared" si="128"/>
        <v>161.46000000000004</v>
      </c>
      <c r="I220" s="266">
        <f t="shared" si="129"/>
        <v>161.46000000000004</v>
      </c>
      <c r="J220" s="266">
        <f t="shared" si="130"/>
        <v>161.46000000000004</v>
      </c>
      <c r="K220" s="266">
        <f t="shared" si="131"/>
        <v>161.46000000000004</v>
      </c>
      <c r="L220" s="266">
        <f t="shared" si="132"/>
        <v>161.46000000000004</v>
      </c>
      <c r="M220" s="270" t="s">
        <v>203</v>
      </c>
      <c r="N220" s="270" t="s">
        <v>203</v>
      </c>
      <c r="O220" s="227" t="s">
        <v>203</v>
      </c>
      <c r="P220" s="227" t="s">
        <v>203</v>
      </c>
      <c r="Q220" s="227" t="s">
        <v>203</v>
      </c>
      <c r="R220" s="227" t="s">
        <v>203</v>
      </c>
      <c r="S220" s="227" t="s">
        <v>203</v>
      </c>
      <c r="T220" s="227" t="s">
        <v>203</v>
      </c>
      <c r="U220" s="227" t="s">
        <v>203</v>
      </c>
      <c r="V220" s="227" t="s">
        <v>203</v>
      </c>
      <c r="W220" s="227" t="s">
        <v>203</v>
      </c>
      <c r="X220" s="227" t="s">
        <v>203</v>
      </c>
      <c r="Y220" s="227" t="s">
        <v>203</v>
      </c>
      <c r="Z220" s="227" t="s">
        <v>203</v>
      </c>
      <c r="AA220" s="86">
        <f t="shared" si="133"/>
        <v>0</v>
      </c>
      <c r="AB220" s="223">
        <f t="shared" si="126"/>
        <v>1.6666666666666666E-2</v>
      </c>
    </row>
    <row r="221" spans="1:28" customFormat="1" x14ac:dyDescent="0.2">
      <c r="A221" s="23">
        <v>184</v>
      </c>
      <c r="B221" s="24" t="s">
        <v>58</v>
      </c>
      <c r="C221" s="25">
        <v>1342</v>
      </c>
      <c r="D221" s="26">
        <v>38911</v>
      </c>
      <c r="E221" s="84">
        <v>544</v>
      </c>
      <c r="F221" s="195">
        <v>272</v>
      </c>
      <c r="G221" s="267">
        <f t="shared" si="127"/>
        <v>244.8</v>
      </c>
      <c r="H221" s="266">
        <f t="shared" si="128"/>
        <v>48.960000000000008</v>
      </c>
      <c r="I221" s="266">
        <f t="shared" si="129"/>
        <v>48.960000000000008</v>
      </c>
      <c r="J221" s="266">
        <f t="shared" si="130"/>
        <v>48.960000000000008</v>
      </c>
      <c r="K221" s="266">
        <f t="shared" si="131"/>
        <v>48.960000000000008</v>
      </c>
      <c r="L221" s="266">
        <f t="shared" si="132"/>
        <v>48.960000000000008</v>
      </c>
      <c r="M221" s="270" t="s">
        <v>203</v>
      </c>
      <c r="N221" s="270" t="s">
        <v>203</v>
      </c>
      <c r="O221" s="227" t="s">
        <v>203</v>
      </c>
      <c r="P221" s="227" t="s">
        <v>203</v>
      </c>
      <c r="Q221" s="227" t="s">
        <v>203</v>
      </c>
      <c r="R221" s="227" t="s">
        <v>203</v>
      </c>
      <c r="S221" s="227" t="s">
        <v>203</v>
      </c>
      <c r="T221" s="227" t="s">
        <v>203</v>
      </c>
      <c r="U221" s="227" t="s">
        <v>203</v>
      </c>
      <c r="V221" s="227" t="s">
        <v>203</v>
      </c>
      <c r="W221" s="227" t="s">
        <v>203</v>
      </c>
      <c r="X221" s="227" t="s">
        <v>203</v>
      </c>
      <c r="Y221" s="227" t="s">
        <v>203</v>
      </c>
      <c r="Z221" s="227" t="s">
        <v>203</v>
      </c>
      <c r="AA221" s="86">
        <f t="shared" si="133"/>
        <v>0</v>
      </c>
      <c r="AB221" s="223">
        <f t="shared" si="126"/>
        <v>1.6666666666666666E-2</v>
      </c>
    </row>
    <row r="222" spans="1:28" customFormat="1" x14ac:dyDescent="0.2">
      <c r="A222" s="257">
        <v>186</v>
      </c>
      <c r="B222" s="24" t="s">
        <v>58</v>
      </c>
      <c r="C222" s="25">
        <v>1342</v>
      </c>
      <c r="D222" s="258">
        <v>38911</v>
      </c>
      <c r="E222" s="259">
        <v>544</v>
      </c>
      <c r="F222" s="195">
        <v>272</v>
      </c>
      <c r="G222" s="267">
        <f t="shared" si="127"/>
        <v>244.8</v>
      </c>
      <c r="H222" s="266">
        <f t="shared" si="128"/>
        <v>48.960000000000008</v>
      </c>
      <c r="I222" s="266">
        <f t="shared" si="129"/>
        <v>48.960000000000008</v>
      </c>
      <c r="J222" s="266">
        <f t="shared" si="130"/>
        <v>48.960000000000008</v>
      </c>
      <c r="K222" s="266">
        <f t="shared" si="131"/>
        <v>48.960000000000008</v>
      </c>
      <c r="L222" s="266">
        <f t="shared" si="132"/>
        <v>48.960000000000008</v>
      </c>
      <c r="M222" s="270" t="s">
        <v>203</v>
      </c>
      <c r="N222" s="270" t="s">
        <v>203</v>
      </c>
      <c r="O222" s="227" t="s">
        <v>203</v>
      </c>
      <c r="P222" s="227" t="s">
        <v>203</v>
      </c>
      <c r="Q222" s="227" t="s">
        <v>203</v>
      </c>
      <c r="R222" s="227" t="s">
        <v>203</v>
      </c>
      <c r="S222" s="227" t="s">
        <v>203</v>
      </c>
      <c r="T222" s="227" t="s">
        <v>203</v>
      </c>
      <c r="U222" s="227" t="s">
        <v>203</v>
      </c>
      <c r="V222" s="227" t="s">
        <v>203</v>
      </c>
      <c r="W222" s="227" t="s">
        <v>203</v>
      </c>
      <c r="X222" s="227" t="s">
        <v>203</v>
      </c>
      <c r="Y222" s="227" t="s">
        <v>203</v>
      </c>
      <c r="Z222" s="227" t="s">
        <v>203</v>
      </c>
      <c r="AA222" s="86">
        <f t="shared" si="133"/>
        <v>0</v>
      </c>
      <c r="AB222" s="223">
        <f t="shared" ref="AB222" si="134">20%/12</f>
        <v>1.6666666666666666E-2</v>
      </c>
    </row>
    <row r="223" spans="1:28" customFormat="1" x14ac:dyDescent="0.2">
      <c r="A223" s="23">
        <v>187</v>
      </c>
      <c r="B223" s="24" t="s">
        <v>58</v>
      </c>
      <c r="C223" s="25">
        <v>1342</v>
      </c>
      <c r="D223" s="26">
        <v>38911</v>
      </c>
      <c r="E223" s="84">
        <v>544</v>
      </c>
      <c r="F223" s="195">
        <v>272</v>
      </c>
      <c r="G223" s="267">
        <f t="shared" si="127"/>
        <v>244.8</v>
      </c>
      <c r="H223" s="266">
        <f t="shared" si="128"/>
        <v>48.960000000000008</v>
      </c>
      <c r="I223" s="266">
        <f t="shared" si="129"/>
        <v>48.960000000000008</v>
      </c>
      <c r="J223" s="266">
        <f t="shared" si="130"/>
        <v>48.960000000000008</v>
      </c>
      <c r="K223" s="266">
        <f t="shared" si="131"/>
        <v>48.960000000000008</v>
      </c>
      <c r="L223" s="266">
        <f t="shared" si="132"/>
        <v>48.960000000000008</v>
      </c>
      <c r="M223" s="270" t="s">
        <v>203</v>
      </c>
      <c r="N223" s="270" t="s">
        <v>203</v>
      </c>
      <c r="O223" s="227" t="s">
        <v>203</v>
      </c>
      <c r="P223" s="227" t="s">
        <v>203</v>
      </c>
      <c r="Q223" s="227" t="s">
        <v>203</v>
      </c>
      <c r="R223" s="227" t="s">
        <v>203</v>
      </c>
      <c r="S223" s="227" t="s">
        <v>203</v>
      </c>
      <c r="T223" s="227" t="s">
        <v>203</v>
      </c>
      <c r="U223" s="227" t="s">
        <v>203</v>
      </c>
      <c r="V223" s="227" t="s">
        <v>203</v>
      </c>
      <c r="W223" s="227" t="s">
        <v>203</v>
      </c>
      <c r="X223" s="227" t="s">
        <v>203</v>
      </c>
      <c r="Y223" s="227" t="s">
        <v>203</v>
      </c>
      <c r="Z223" s="227" t="s">
        <v>203</v>
      </c>
      <c r="AA223" s="86">
        <f t="shared" si="133"/>
        <v>0</v>
      </c>
      <c r="AB223" s="223">
        <f t="shared" si="126"/>
        <v>1.6666666666666666E-2</v>
      </c>
    </row>
    <row r="224" spans="1:28" customFormat="1" x14ac:dyDescent="0.2">
      <c r="A224" s="23">
        <v>191</v>
      </c>
      <c r="B224" s="24" t="s">
        <v>58</v>
      </c>
      <c r="C224" s="25">
        <v>1342</v>
      </c>
      <c r="D224" s="26">
        <v>38911</v>
      </c>
      <c r="E224" s="84">
        <v>544</v>
      </c>
      <c r="F224" s="195">
        <v>272</v>
      </c>
      <c r="G224" s="267">
        <f t="shared" si="127"/>
        <v>244.8</v>
      </c>
      <c r="H224" s="266">
        <f t="shared" si="128"/>
        <v>48.960000000000008</v>
      </c>
      <c r="I224" s="266">
        <f t="shared" si="129"/>
        <v>48.960000000000008</v>
      </c>
      <c r="J224" s="266">
        <f t="shared" si="130"/>
        <v>48.960000000000008</v>
      </c>
      <c r="K224" s="266">
        <f t="shared" si="131"/>
        <v>48.960000000000008</v>
      </c>
      <c r="L224" s="266">
        <f t="shared" si="132"/>
        <v>48.960000000000008</v>
      </c>
      <c r="M224" s="270" t="s">
        <v>203</v>
      </c>
      <c r="N224" s="270" t="s">
        <v>203</v>
      </c>
      <c r="O224" s="227" t="s">
        <v>203</v>
      </c>
      <c r="P224" s="227" t="s">
        <v>203</v>
      </c>
      <c r="Q224" s="227" t="s">
        <v>203</v>
      </c>
      <c r="R224" s="227" t="s">
        <v>203</v>
      </c>
      <c r="S224" s="227" t="s">
        <v>203</v>
      </c>
      <c r="T224" s="227" t="s">
        <v>203</v>
      </c>
      <c r="U224" s="227" t="s">
        <v>203</v>
      </c>
      <c r="V224" s="227" t="s">
        <v>203</v>
      </c>
      <c r="W224" s="227" t="s">
        <v>203</v>
      </c>
      <c r="X224" s="227" t="s">
        <v>203</v>
      </c>
      <c r="Y224" s="227" t="s">
        <v>203</v>
      </c>
      <c r="Z224" s="227" t="s">
        <v>203</v>
      </c>
      <c r="AA224" s="86">
        <f t="shared" si="133"/>
        <v>0</v>
      </c>
      <c r="AB224" s="223">
        <f t="shared" si="126"/>
        <v>1.6666666666666666E-2</v>
      </c>
    </row>
    <row r="225" spans="1:28" customFormat="1" x14ac:dyDescent="0.2">
      <c r="A225" s="23">
        <v>217</v>
      </c>
      <c r="B225" s="24" t="s">
        <v>64</v>
      </c>
      <c r="C225" s="25">
        <v>74157</v>
      </c>
      <c r="D225" s="26">
        <v>38926</v>
      </c>
      <c r="E225" s="84">
        <v>705.49</v>
      </c>
      <c r="F225" s="195">
        <v>423.29399999999998</v>
      </c>
      <c r="G225" s="267">
        <f t="shared" si="127"/>
        <v>380.96460000000002</v>
      </c>
      <c r="H225" s="266">
        <f t="shared" si="128"/>
        <v>76.192920000000001</v>
      </c>
      <c r="I225" s="266">
        <f t="shared" si="129"/>
        <v>76.192920000000001</v>
      </c>
      <c r="J225" s="266">
        <f t="shared" si="130"/>
        <v>76.192920000000001</v>
      </c>
      <c r="K225" s="266">
        <f t="shared" si="131"/>
        <v>76.192920000000001</v>
      </c>
      <c r="L225" s="266">
        <f t="shared" si="132"/>
        <v>76.192920000000001</v>
      </c>
      <c r="M225" s="270" t="s">
        <v>203</v>
      </c>
      <c r="N225" s="270" t="s">
        <v>203</v>
      </c>
      <c r="O225" s="227" t="s">
        <v>203</v>
      </c>
      <c r="P225" s="227" t="s">
        <v>203</v>
      </c>
      <c r="Q225" s="227" t="s">
        <v>203</v>
      </c>
      <c r="R225" s="227" t="s">
        <v>203</v>
      </c>
      <c r="S225" s="227" t="s">
        <v>203</v>
      </c>
      <c r="T225" s="227" t="s">
        <v>203</v>
      </c>
      <c r="U225" s="227" t="s">
        <v>203</v>
      </c>
      <c r="V225" s="227" t="s">
        <v>203</v>
      </c>
      <c r="W225" s="227" t="s">
        <v>203</v>
      </c>
      <c r="X225" s="227" t="s">
        <v>203</v>
      </c>
      <c r="Y225" s="227" t="s">
        <v>203</v>
      </c>
      <c r="Z225" s="227" t="s">
        <v>203</v>
      </c>
      <c r="AA225" s="86">
        <f t="shared" si="133"/>
        <v>0</v>
      </c>
      <c r="AB225" s="223">
        <f t="shared" si="126"/>
        <v>1.6666666666666666E-2</v>
      </c>
    </row>
    <row r="226" spans="1:28" customFormat="1" x14ac:dyDescent="0.2">
      <c r="A226" s="23">
        <v>228</v>
      </c>
      <c r="B226" s="24" t="s">
        <v>71</v>
      </c>
      <c r="C226" s="25">
        <v>4</v>
      </c>
      <c r="D226" s="26">
        <v>39616</v>
      </c>
      <c r="E226" s="84">
        <v>1800</v>
      </c>
      <c r="F226" s="195">
        <v>1080</v>
      </c>
      <c r="G226" s="267">
        <f t="shared" si="127"/>
        <v>972</v>
      </c>
      <c r="H226" s="266">
        <f t="shared" si="128"/>
        <v>194.4</v>
      </c>
      <c r="I226" s="266">
        <f t="shared" si="129"/>
        <v>194.4</v>
      </c>
      <c r="J226" s="266">
        <f t="shared" si="130"/>
        <v>194.4</v>
      </c>
      <c r="K226" s="266">
        <f t="shared" si="131"/>
        <v>194.4</v>
      </c>
      <c r="L226" s="266">
        <f t="shared" si="132"/>
        <v>194.4</v>
      </c>
      <c r="M226" s="270" t="s">
        <v>203</v>
      </c>
      <c r="N226" s="270" t="s">
        <v>203</v>
      </c>
      <c r="O226" s="227" t="s">
        <v>203</v>
      </c>
      <c r="P226" s="227" t="s">
        <v>203</v>
      </c>
      <c r="Q226" s="227" t="s">
        <v>203</v>
      </c>
      <c r="R226" s="227" t="s">
        <v>203</v>
      </c>
      <c r="S226" s="227" t="s">
        <v>203</v>
      </c>
      <c r="T226" s="227" t="s">
        <v>203</v>
      </c>
      <c r="U226" s="227" t="s">
        <v>203</v>
      </c>
      <c r="V226" s="227" t="s">
        <v>203</v>
      </c>
      <c r="W226" s="227" t="s">
        <v>203</v>
      </c>
      <c r="X226" s="227" t="s">
        <v>203</v>
      </c>
      <c r="Y226" s="227" t="s">
        <v>203</v>
      </c>
      <c r="Z226" s="227" t="s">
        <v>203</v>
      </c>
      <c r="AA226" s="86">
        <f t="shared" si="133"/>
        <v>0</v>
      </c>
      <c r="AB226" s="223">
        <f t="shared" si="126"/>
        <v>1.6666666666666666E-2</v>
      </c>
    </row>
    <row r="227" spans="1:28" customFormat="1" x14ac:dyDescent="0.2">
      <c r="A227" s="23">
        <v>229</v>
      </c>
      <c r="B227" s="24" t="s">
        <v>64</v>
      </c>
      <c r="C227" s="25">
        <v>74157</v>
      </c>
      <c r="D227" s="26">
        <v>38926</v>
      </c>
      <c r="E227" s="84">
        <v>705.49</v>
      </c>
      <c r="F227" s="195">
        <v>423.29399999999998</v>
      </c>
      <c r="G227" s="267">
        <f t="shared" si="127"/>
        <v>380.96460000000002</v>
      </c>
      <c r="H227" s="266">
        <f t="shared" si="128"/>
        <v>76.192920000000001</v>
      </c>
      <c r="I227" s="266">
        <f t="shared" si="129"/>
        <v>76.192920000000001</v>
      </c>
      <c r="J227" s="266">
        <f t="shared" si="130"/>
        <v>76.192920000000001</v>
      </c>
      <c r="K227" s="266">
        <f t="shared" si="131"/>
        <v>76.192920000000001</v>
      </c>
      <c r="L227" s="266">
        <f t="shared" si="132"/>
        <v>76.192920000000001</v>
      </c>
      <c r="M227" s="270" t="s">
        <v>203</v>
      </c>
      <c r="N227" s="270" t="s">
        <v>203</v>
      </c>
      <c r="O227" s="227" t="s">
        <v>203</v>
      </c>
      <c r="P227" s="227" t="s">
        <v>203</v>
      </c>
      <c r="Q227" s="227" t="s">
        <v>203</v>
      </c>
      <c r="R227" s="227" t="s">
        <v>203</v>
      </c>
      <c r="S227" s="227" t="s">
        <v>203</v>
      </c>
      <c r="T227" s="227" t="s">
        <v>203</v>
      </c>
      <c r="U227" s="227" t="s">
        <v>203</v>
      </c>
      <c r="V227" s="227" t="s">
        <v>203</v>
      </c>
      <c r="W227" s="227" t="s">
        <v>203</v>
      </c>
      <c r="X227" s="227" t="s">
        <v>203</v>
      </c>
      <c r="Y227" s="227" t="s">
        <v>203</v>
      </c>
      <c r="Z227" s="227" t="s">
        <v>203</v>
      </c>
      <c r="AA227" s="86">
        <f t="shared" si="133"/>
        <v>0</v>
      </c>
      <c r="AB227" s="223">
        <f t="shared" si="126"/>
        <v>1.6666666666666666E-2</v>
      </c>
    </row>
    <row r="228" spans="1:28" customFormat="1" ht="12" customHeight="1" x14ac:dyDescent="0.2">
      <c r="A228" s="23">
        <v>230</v>
      </c>
      <c r="B228" s="24" t="s">
        <v>71</v>
      </c>
      <c r="C228" s="25">
        <v>4</v>
      </c>
      <c r="D228" s="26">
        <v>39616</v>
      </c>
      <c r="E228" s="84">
        <v>1800</v>
      </c>
      <c r="F228" s="195">
        <v>1080</v>
      </c>
      <c r="G228" s="267">
        <f t="shared" si="127"/>
        <v>972</v>
      </c>
      <c r="H228" s="266">
        <f t="shared" si="128"/>
        <v>194.4</v>
      </c>
      <c r="I228" s="266">
        <f t="shared" si="129"/>
        <v>194.4</v>
      </c>
      <c r="J228" s="266">
        <f t="shared" si="130"/>
        <v>194.4</v>
      </c>
      <c r="K228" s="266">
        <f t="shared" si="131"/>
        <v>194.4</v>
      </c>
      <c r="L228" s="266">
        <f t="shared" si="132"/>
        <v>194.4</v>
      </c>
      <c r="M228" s="270" t="s">
        <v>203</v>
      </c>
      <c r="N228" s="270" t="s">
        <v>203</v>
      </c>
      <c r="O228" s="227" t="s">
        <v>203</v>
      </c>
      <c r="P228" s="227" t="s">
        <v>203</v>
      </c>
      <c r="Q228" s="227" t="s">
        <v>203</v>
      </c>
      <c r="R228" s="227" t="s">
        <v>203</v>
      </c>
      <c r="S228" s="227" t="s">
        <v>203</v>
      </c>
      <c r="T228" s="227" t="s">
        <v>203</v>
      </c>
      <c r="U228" s="227" t="s">
        <v>203</v>
      </c>
      <c r="V228" s="227" t="s">
        <v>203</v>
      </c>
      <c r="W228" s="227" t="s">
        <v>203</v>
      </c>
      <c r="X228" s="227" t="s">
        <v>203</v>
      </c>
      <c r="Y228" s="227" t="s">
        <v>203</v>
      </c>
      <c r="Z228" s="227" t="s">
        <v>203</v>
      </c>
      <c r="AA228" s="86">
        <f t="shared" si="133"/>
        <v>0</v>
      </c>
      <c r="AB228" s="223">
        <f t="shared" si="126"/>
        <v>1.6666666666666666E-2</v>
      </c>
    </row>
    <row r="229" spans="1:28" customFormat="1" x14ac:dyDescent="0.2">
      <c r="A229" s="23">
        <v>231</v>
      </c>
      <c r="B229" s="24" t="s">
        <v>64</v>
      </c>
      <c r="C229" s="25">
        <v>74157</v>
      </c>
      <c r="D229" s="26">
        <v>38926</v>
      </c>
      <c r="E229" s="84">
        <v>705.49</v>
      </c>
      <c r="F229" s="195">
        <v>423.29399999999998</v>
      </c>
      <c r="G229" s="267">
        <f t="shared" si="127"/>
        <v>380.96460000000002</v>
      </c>
      <c r="H229" s="266">
        <f t="shared" si="128"/>
        <v>76.192920000000001</v>
      </c>
      <c r="I229" s="266">
        <f t="shared" si="129"/>
        <v>76.192920000000001</v>
      </c>
      <c r="J229" s="266">
        <f t="shared" si="130"/>
        <v>76.192920000000001</v>
      </c>
      <c r="K229" s="266">
        <f t="shared" si="131"/>
        <v>76.192920000000001</v>
      </c>
      <c r="L229" s="266">
        <f t="shared" si="132"/>
        <v>76.192920000000001</v>
      </c>
      <c r="M229" s="270" t="s">
        <v>203</v>
      </c>
      <c r="N229" s="270" t="s">
        <v>203</v>
      </c>
      <c r="O229" s="227" t="s">
        <v>203</v>
      </c>
      <c r="P229" s="227" t="s">
        <v>203</v>
      </c>
      <c r="Q229" s="227" t="s">
        <v>203</v>
      </c>
      <c r="R229" s="227" t="s">
        <v>203</v>
      </c>
      <c r="S229" s="227" t="s">
        <v>203</v>
      </c>
      <c r="T229" s="227" t="s">
        <v>203</v>
      </c>
      <c r="U229" s="227" t="s">
        <v>203</v>
      </c>
      <c r="V229" s="227" t="s">
        <v>203</v>
      </c>
      <c r="W229" s="227" t="s">
        <v>203</v>
      </c>
      <c r="X229" s="227" t="s">
        <v>203</v>
      </c>
      <c r="Y229" s="227" t="s">
        <v>203</v>
      </c>
      <c r="Z229" s="227" t="s">
        <v>203</v>
      </c>
      <c r="AA229" s="86">
        <f t="shared" si="133"/>
        <v>0</v>
      </c>
      <c r="AB229" s="223">
        <f t="shared" si="126"/>
        <v>1.6666666666666666E-2</v>
      </c>
    </row>
    <row r="230" spans="1:28" customFormat="1" x14ac:dyDescent="0.2">
      <c r="A230" s="23">
        <v>232</v>
      </c>
      <c r="B230" s="24" t="s">
        <v>71</v>
      </c>
      <c r="C230" s="25">
        <v>4</v>
      </c>
      <c r="D230" s="26">
        <v>39616</v>
      </c>
      <c r="E230" s="84">
        <v>1800</v>
      </c>
      <c r="F230" s="195">
        <v>1080</v>
      </c>
      <c r="G230" s="267">
        <f t="shared" si="127"/>
        <v>972</v>
      </c>
      <c r="H230" s="266">
        <f t="shared" si="128"/>
        <v>194.4</v>
      </c>
      <c r="I230" s="266">
        <f t="shared" si="129"/>
        <v>194.4</v>
      </c>
      <c r="J230" s="266">
        <f t="shared" si="130"/>
        <v>194.4</v>
      </c>
      <c r="K230" s="266">
        <f t="shared" si="131"/>
        <v>194.4</v>
      </c>
      <c r="L230" s="266">
        <f t="shared" si="132"/>
        <v>194.4</v>
      </c>
      <c r="M230" s="270" t="s">
        <v>203</v>
      </c>
      <c r="N230" s="270" t="s">
        <v>203</v>
      </c>
      <c r="O230" s="227" t="s">
        <v>203</v>
      </c>
      <c r="P230" s="227" t="s">
        <v>203</v>
      </c>
      <c r="Q230" s="227" t="s">
        <v>203</v>
      </c>
      <c r="R230" s="227" t="s">
        <v>203</v>
      </c>
      <c r="S230" s="227" t="s">
        <v>203</v>
      </c>
      <c r="T230" s="227" t="s">
        <v>203</v>
      </c>
      <c r="U230" s="227" t="s">
        <v>203</v>
      </c>
      <c r="V230" s="227" t="s">
        <v>203</v>
      </c>
      <c r="W230" s="227" t="s">
        <v>203</v>
      </c>
      <c r="X230" s="227" t="s">
        <v>203</v>
      </c>
      <c r="Y230" s="227" t="s">
        <v>203</v>
      </c>
      <c r="Z230" s="227" t="s">
        <v>203</v>
      </c>
      <c r="AA230" s="86">
        <f t="shared" si="133"/>
        <v>0</v>
      </c>
      <c r="AB230" s="223">
        <f t="shared" si="126"/>
        <v>1.6666666666666666E-2</v>
      </c>
    </row>
    <row r="231" spans="1:28" customFormat="1" x14ac:dyDescent="0.2">
      <c r="A231" s="257">
        <v>235</v>
      </c>
      <c r="B231" s="24" t="s">
        <v>71</v>
      </c>
      <c r="C231" s="25">
        <v>4</v>
      </c>
      <c r="D231" s="258">
        <v>39616</v>
      </c>
      <c r="E231" s="259">
        <v>1800</v>
      </c>
      <c r="F231" s="195">
        <v>1080</v>
      </c>
      <c r="G231" s="267">
        <f t="shared" si="127"/>
        <v>972</v>
      </c>
      <c r="H231" s="266">
        <f t="shared" si="128"/>
        <v>194.4</v>
      </c>
      <c r="I231" s="266">
        <f t="shared" si="129"/>
        <v>194.4</v>
      </c>
      <c r="J231" s="266">
        <f t="shared" si="130"/>
        <v>194.4</v>
      </c>
      <c r="K231" s="266">
        <f t="shared" si="131"/>
        <v>194.4</v>
      </c>
      <c r="L231" s="266">
        <f t="shared" si="132"/>
        <v>194.4</v>
      </c>
      <c r="M231" s="270" t="s">
        <v>203</v>
      </c>
      <c r="N231" s="270" t="s">
        <v>203</v>
      </c>
      <c r="O231" s="227" t="s">
        <v>203</v>
      </c>
      <c r="P231" s="227" t="s">
        <v>203</v>
      </c>
      <c r="Q231" s="227" t="s">
        <v>203</v>
      </c>
      <c r="R231" s="227" t="s">
        <v>203</v>
      </c>
      <c r="S231" s="227" t="s">
        <v>203</v>
      </c>
      <c r="T231" s="227" t="s">
        <v>203</v>
      </c>
      <c r="U231" s="227" t="s">
        <v>203</v>
      </c>
      <c r="V231" s="227" t="s">
        <v>203</v>
      </c>
      <c r="W231" s="227" t="s">
        <v>203</v>
      </c>
      <c r="X231" s="227" t="s">
        <v>203</v>
      </c>
      <c r="Y231" s="227" t="s">
        <v>203</v>
      </c>
      <c r="Z231" s="227" t="s">
        <v>203</v>
      </c>
      <c r="AA231" s="86">
        <f t="shared" si="133"/>
        <v>0</v>
      </c>
      <c r="AB231" s="223">
        <f t="shared" ref="AB231:AB232" si="135">20%/12</f>
        <v>1.6666666666666666E-2</v>
      </c>
    </row>
    <row r="232" spans="1:28" customFormat="1" x14ac:dyDescent="0.2">
      <c r="A232" s="257">
        <v>236</v>
      </c>
      <c r="B232" s="24" t="s">
        <v>71</v>
      </c>
      <c r="C232" s="25">
        <v>4</v>
      </c>
      <c r="D232" s="258">
        <v>39616</v>
      </c>
      <c r="E232" s="259">
        <v>1800</v>
      </c>
      <c r="F232" s="195">
        <v>1080</v>
      </c>
      <c r="G232" s="267">
        <f t="shared" si="127"/>
        <v>972</v>
      </c>
      <c r="H232" s="266">
        <f t="shared" si="128"/>
        <v>194.4</v>
      </c>
      <c r="I232" s="266">
        <f t="shared" si="129"/>
        <v>194.4</v>
      </c>
      <c r="J232" s="266">
        <f t="shared" si="130"/>
        <v>194.4</v>
      </c>
      <c r="K232" s="266">
        <f t="shared" si="131"/>
        <v>194.4</v>
      </c>
      <c r="L232" s="266">
        <f t="shared" si="132"/>
        <v>194.4</v>
      </c>
      <c r="M232" s="270" t="s">
        <v>203</v>
      </c>
      <c r="N232" s="270" t="s">
        <v>203</v>
      </c>
      <c r="O232" s="227" t="s">
        <v>203</v>
      </c>
      <c r="P232" s="227" t="s">
        <v>203</v>
      </c>
      <c r="Q232" s="227" t="s">
        <v>203</v>
      </c>
      <c r="R232" s="227" t="s">
        <v>203</v>
      </c>
      <c r="S232" s="227" t="s">
        <v>203</v>
      </c>
      <c r="T232" s="227" t="s">
        <v>203</v>
      </c>
      <c r="U232" s="227" t="s">
        <v>203</v>
      </c>
      <c r="V232" s="227" t="s">
        <v>203</v>
      </c>
      <c r="W232" s="227" t="s">
        <v>203</v>
      </c>
      <c r="X232" s="227" t="s">
        <v>203</v>
      </c>
      <c r="Y232" s="227" t="s">
        <v>203</v>
      </c>
      <c r="Z232" s="227" t="s">
        <v>203</v>
      </c>
      <c r="AA232" s="86">
        <f t="shared" si="133"/>
        <v>0</v>
      </c>
      <c r="AB232" s="223">
        <f t="shared" si="135"/>
        <v>1.6666666666666666E-2</v>
      </c>
    </row>
    <row r="233" spans="1:28" customFormat="1" x14ac:dyDescent="0.2">
      <c r="A233" s="257">
        <v>257</v>
      </c>
      <c r="B233" s="24" t="s">
        <v>84</v>
      </c>
      <c r="C233" s="25">
        <v>29</v>
      </c>
      <c r="D233" s="258">
        <v>39800</v>
      </c>
      <c r="E233" s="259">
        <v>679</v>
      </c>
      <c r="F233" s="195">
        <v>407.4</v>
      </c>
      <c r="G233" s="267">
        <f t="shared" si="127"/>
        <v>366.65999999999997</v>
      </c>
      <c r="H233" s="266">
        <f t="shared" si="128"/>
        <v>73.331999999999994</v>
      </c>
      <c r="I233" s="266">
        <f t="shared" si="129"/>
        <v>73.331999999999994</v>
      </c>
      <c r="J233" s="266">
        <f t="shared" si="130"/>
        <v>73.331999999999994</v>
      </c>
      <c r="K233" s="266">
        <f t="shared" si="131"/>
        <v>73.331999999999994</v>
      </c>
      <c r="L233" s="266">
        <f t="shared" si="132"/>
        <v>73.331999999999994</v>
      </c>
      <c r="M233" s="270" t="s">
        <v>203</v>
      </c>
      <c r="N233" s="270" t="s">
        <v>203</v>
      </c>
      <c r="O233" s="227" t="s">
        <v>203</v>
      </c>
      <c r="P233" s="227" t="s">
        <v>203</v>
      </c>
      <c r="Q233" s="227" t="s">
        <v>203</v>
      </c>
      <c r="R233" s="227" t="s">
        <v>203</v>
      </c>
      <c r="S233" s="227" t="s">
        <v>203</v>
      </c>
      <c r="T233" s="227" t="s">
        <v>203</v>
      </c>
      <c r="U233" s="227" t="s">
        <v>203</v>
      </c>
      <c r="V233" s="227" t="s">
        <v>203</v>
      </c>
      <c r="W233" s="227" t="s">
        <v>203</v>
      </c>
      <c r="X233" s="227" t="s">
        <v>203</v>
      </c>
      <c r="Y233" s="227" t="s">
        <v>203</v>
      </c>
      <c r="Z233" s="227" t="s">
        <v>203</v>
      </c>
      <c r="AA233" s="86">
        <f t="shared" si="133"/>
        <v>0</v>
      </c>
      <c r="AB233" s="223">
        <f t="shared" ref="AB233" si="136">20%/12</f>
        <v>1.6666666666666666E-2</v>
      </c>
    </row>
    <row r="234" spans="1:28" customFormat="1" x14ac:dyDescent="0.2">
      <c r="A234" s="23">
        <v>287</v>
      </c>
      <c r="B234" s="24" t="s">
        <v>96</v>
      </c>
      <c r="C234" s="25">
        <v>6</v>
      </c>
      <c r="D234" s="26">
        <v>39987</v>
      </c>
      <c r="E234" s="84">
        <v>932</v>
      </c>
      <c r="F234" s="195">
        <v>559.19999999999993</v>
      </c>
      <c r="G234" s="267">
        <f t="shared" si="127"/>
        <v>503.28</v>
      </c>
      <c r="H234" s="266">
        <f t="shared" si="128"/>
        <v>100.65600000000001</v>
      </c>
      <c r="I234" s="266">
        <f t="shared" si="129"/>
        <v>100.65600000000001</v>
      </c>
      <c r="J234" s="266">
        <f t="shared" si="130"/>
        <v>100.65600000000001</v>
      </c>
      <c r="K234" s="266">
        <f t="shared" si="131"/>
        <v>100.65600000000001</v>
      </c>
      <c r="L234" s="266">
        <f t="shared" si="132"/>
        <v>100.65600000000001</v>
      </c>
      <c r="M234" s="270" t="s">
        <v>203</v>
      </c>
      <c r="N234" s="270" t="s">
        <v>203</v>
      </c>
      <c r="O234" s="227" t="s">
        <v>203</v>
      </c>
      <c r="P234" s="227" t="s">
        <v>203</v>
      </c>
      <c r="Q234" s="227" t="s">
        <v>203</v>
      </c>
      <c r="R234" s="227" t="s">
        <v>203</v>
      </c>
      <c r="S234" s="227" t="s">
        <v>203</v>
      </c>
      <c r="T234" s="227" t="s">
        <v>203</v>
      </c>
      <c r="U234" s="227" t="s">
        <v>203</v>
      </c>
      <c r="V234" s="227" t="s">
        <v>203</v>
      </c>
      <c r="W234" s="227" t="s">
        <v>203</v>
      </c>
      <c r="X234" s="227" t="s">
        <v>203</v>
      </c>
      <c r="Y234" s="227" t="s">
        <v>203</v>
      </c>
      <c r="Z234" s="227" t="s">
        <v>203</v>
      </c>
      <c r="AA234" s="86">
        <f t="shared" si="133"/>
        <v>0</v>
      </c>
      <c r="AB234" s="223">
        <f t="shared" si="126"/>
        <v>1.6666666666666666E-2</v>
      </c>
    </row>
    <row r="235" spans="1:28" customFormat="1" x14ac:dyDescent="0.2">
      <c r="A235" s="23">
        <v>288</v>
      </c>
      <c r="B235" s="24" t="s">
        <v>97</v>
      </c>
      <c r="C235" s="25">
        <v>6</v>
      </c>
      <c r="D235" s="26">
        <v>39987</v>
      </c>
      <c r="E235" s="84">
        <v>277.10000000000002</v>
      </c>
      <c r="F235" s="195">
        <v>166.26000000000002</v>
      </c>
      <c r="G235" s="267">
        <f t="shared" si="127"/>
        <v>149.63400000000001</v>
      </c>
      <c r="H235" s="266">
        <f t="shared" si="128"/>
        <v>29.926800000000004</v>
      </c>
      <c r="I235" s="266">
        <f t="shared" si="129"/>
        <v>29.926800000000004</v>
      </c>
      <c r="J235" s="266">
        <f t="shared" si="130"/>
        <v>29.926800000000004</v>
      </c>
      <c r="K235" s="266">
        <f t="shared" si="131"/>
        <v>29.926800000000004</v>
      </c>
      <c r="L235" s="266">
        <f t="shared" si="132"/>
        <v>29.926800000000004</v>
      </c>
      <c r="M235" s="270" t="s">
        <v>203</v>
      </c>
      <c r="N235" s="270" t="s">
        <v>203</v>
      </c>
      <c r="O235" s="227" t="s">
        <v>203</v>
      </c>
      <c r="P235" s="227" t="s">
        <v>203</v>
      </c>
      <c r="Q235" s="227" t="s">
        <v>203</v>
      </c>
      <c r="R235" s="227" t="s">
        <v>203</v>
      </c>
      <c r="S235" s="227" t="s">
        <v>203</v>
      </c>
      <c r="T235" s="227" t="s">
        <v>203</v>
      </c>
      <c r="U235" s="227" t="s">
        <v>203</v>
      </c>
      <c r="V235" s="227" t="s">
        <v>203</v>
      </c>
      <c r="W235" s="227" t="s">
        <v>203</v>
      </c>
      <c r="X235" s="227" t="s">
        <v>203</v>
      </c>
      <c r="Y235" s="227" t="s">
        <v>203</v>
      </c>
      <c r="Z235" s="227" t="s">
        <v>203</v>
      </c>
      <c r="AA235" s="86">
        <f t="shared" si="133"/>
        <v>0</v>
      </c>
      <c r="AB235" s="223">
        <f t="shared" si="126"/>
        <v>1.6666666666666666E-2</v>
      </c>
    </row>
    <row r="236" spans="1:28" customFormat="1" x14ac:dyDescent="0.2">
      <c r="A236" s="23">
        <v>290</v>
      </c>
      <c r="B236" s="24" t="s">
        <v>97</v>
      </c>
      <c r="C236" s="25">
        <v>6</v>
      </c>
      <c r="D236" s="26">
        <v>39987</v>
      </c>
      <c r="E236" s="84">
        <v>277.10000000000002</v>
      </c>
      <c r="F236" s="195">
        <v>166.26000000000002</v>
      </c>
      <c r="G236" s="267">
        <f t="shared" si="127"/>
        <v>149.63400000000001</v>
      </c>
      <c r="H236" s="266">
        <f t="shared" si="128"/>
        <v>29.926800000000004</v>
      </c>
      <c r="I236" s="266">
        <f t="shared" si="129"/>
        <v>29.926800000000004</v>
      </c>
      <c r="J236" s="266">
        <f t="shared" si="130"/>
        <v>29.926800000000004</v>
      </c>
      <c r="K236" s="266">
        <f t="shared" si="131"/>
        <v>29.926800000000004</v>
      </c>
      <c r="L236" s="266">
        <f t="shared" si="132"/>
        <v>29.926800000000004</v>
      </c>
      <c r="M236" s="270" t="s">
        <v>203</v>
      </c>
      <c r="N236" s="270" t="s">
        <v>203</v>
      </c>
      <c r="O236" s="227" t="s">
        <v>203</v>
      </c>
      <c r="P236" s="227" t="s">
        <v>203</v>
      </c>
      <c r="Q236" s="227" t="s">
        <v>203</v>
      </c>
      <c r="R236" s="227" t="s">
        <v>203</v>
      </c>
      <c r="S236" s="227" t="s">
        <v>203</v>
      </c>
      <c r="T236" s="227" t="s">
        <v>203</v>
      </c>
      <c r="U236" s="227" t="s">
        <v>203</v>
      </c>
      <c r="V236" s="227" t="s">
        <v>203</v>
      </c>
      <c r="W236" s="227" t="s">
        <v>203</v>
      </c>
      <c r="X236" s="227" t="s">
        <v>203</v>
      </c>
      <c r="Y236" s="227" t="s">
        <v>203</v>
      </c>
      <c r="Z236" s="227" t="s">
        <v>203</v>
      </c>
      <c r="AA236" s="86">
        <f t="shared" si="133"/>
        <v>0</v>
      </c>
      <c r="AB236" s="223">
        <f t="shared" si="126"/>
        <v>1.6666666666666666E-2</v>
      </c>
    </row>
    <row r="237" spans="1:28" customFormat="1" x14ac:dyDescent="0.2">
      <c r="A237" s="23">
        <v>291</v>
      </c>
      <c r="B237" s="24" t="s">
        <v>97</v>
      </c>
      <c r="C237" s="25">
        <v>6</v>
      </c>
      <c r="D237" s="26">
        <v>39987</v>
      </c>
      <c r="E237" s="84">
        <v>277.10000000000002</v>
      </c>
      <c r="F237" s="195">
        <v>166.26000000000002</v>
      </c>
      <c r="G237" s="267">
        <f t="shared" si="127"/>
        <v>149.63400000000001</v>
      </c>
      <c r="H237" s="266">
        <f t="shared" si="128"/>
        <v>29.926800000000004</v>
      </c>
      <c r="I237" s="266">
        <f t="shared" si="129"/>
        <v>29.926800000000004</v>
      </c>
      <c r="J237" s="266">
        <f t="shared" si="130"/>
        <v>29.926800000000004</v>
      </c>
      <c r="K237" s="266">
        <f t="shared" si="131"/>
        <v>29.926800000000004</v>
      </c>
      <c r="L237" s="266">
        <f t="shared" si="132"/>
        <v>29.926800000000004</v>
      </c>
      <c r="M237" s="270" t="s">
        <v>203</v>
      </c>
      <c r="N237" s="270" t="s">
        <v>203</v>
      </c>
      <c r="O237" s="227" t="s">
        <v>203</v>
      </c>
      <c r="P237" s="227" t="s">
        <v>203</v>
      </c>
      <c r="Q237" s="227" t="s">
        <v>203</v>
      </c>
      <c r="R237" s="227" t="s">
        <v>203</v>
      </c>
      <c r="S237" s="227" t="s">
        <v>203</v>
      </c>
      <c r="T237" s="227" t="s">
        <v>203</v>
      </c>
      <c r="U237" s="227" t="s">
        <v>203</v>
      </c>
      <c r="V237" s="227" t="s">
        <v>203</v>
      </c>
      <c r="W237" s="227" t="s">
        <v>203</v>
      </c>
      <c r="X237" s="227" t="s">
        <v>203</v>
      </c>
      <c r="Y237" s="227" t="s">
        <v>203</v>
      </c>
      <c r="Z237" s="227" t="s">
        <v>203</v>
      </c>
      <c r="AA237" s="86">
        <f t="shared" si="133"/>
        <v>0</v>
      </c>
      <c r="AB237" s="223">
        <f t="shared" si="126"/>
        <v>1.6666666666666666E-2</v>
      </c>
    </row>
    <row r="238" spans="1:28" customFormat="1" x14ac:dyDescent="0.2">
      <c r="A238" s="23">
        <v>292</v>
      </c>
      <c r="B238" s="24" t="s">
        <v>97</v>
      </c>
      <c r="C238" s="25">
        <v>6</v>
      </c>
      <c r="D238" s="26">
        <v>39987</v>
      </c>
      <c r="E238" s="84">
        <v>277.10000000000002</v>
      </c>
      <c r="F238" s="195">
        <v>166.26000000000002</v>
      </c>
      <c r="G238" s="267">
        <f t="shared" si="127"/>
        <v>149.63400000000001</v>
      </c>
      <c r="H238" s="266">
        <f t="shared" si="128"/>
        <v>29.926800000000004</v>
      </c>
      <c r="I238" s="266">
        <f t="shared" si="129"/>
        <v>29.926800000000004</v>
      </c>
      <c r="J238" s="266">
        <f t="shared" si="130"/>
        <v>29.926800000000004</v>
      </c>
      <c r="K238" s="266">
        <f t="shared" si="131"/>
        <v>29.926800000000004</v>
      </c>
      <c r="L238" s="266">
        <f t="shared" si="132"/>
        <v>29.926800000000004</v>
      </c>
      <c r="M238" s="270" t="s">
        <v>203</v>
      </c>
      <c r="N238" s="270" t="s">
        <v>203</v>
      </c>
      <c r="O238" s="227" t="s">
        <v>203</v>
      </c>
      <c r="P238" s="227" t="s">
        <v>203</v>
      </c>
      <c r="Q238" s="227" t="s">
        <v>203</v>
      </c>
      <c r="R238" s="227" t="s">
        <v>203</v>
      </c>
      <c r="S238" s="227" t="s">
        <v>203</v>
      </c>
      <c r="T238" s="227" t="s">
        <v>203</v>
      </c>
      <c r="U238" s="227" t="s">
        <v>203</v>
      </c>
      <c r="V238" s="227" t="s">
        <v>203</v>
      </c>
      <c r="W238" s="227" t="s">
        <v>203</v>
      </c>
      <c r="X238" s="227" t="s">
        <v>203</v>
      </c>
      <c r="Y238" s="227" t="s">
        <v>203</v>
      </c>
      <c r="Z238" s="227" t="s">
        <v>203</v>
      </c>
      <c r="AA238" s="86">
        <f t="shared" si="133"/>
        <v>0</v>
      </c>
      <c r="AB238" s="223">
        <f t="shared" si="126"/>
        <v>1.6666666666666666E-2</v>
      </c>
    </row>
    <row r="239" spans="1:28" customFormat="1" x14ac:dyDescent="0.2">
      <c r="A239" s="257">
        <v>294</v>
      </c>
      <c r="B239" s="24" t="s">
        <v>97</v>
      </c>
      <c r="C239" s="25">
        <v>6</v>
      </c>
      <c r="D239" s="258">
        <v>39987</v>
      </c>
      <c r="E239" s="259">
        <v>277.10000000000002</v>
      </c>
      <c r="F239" s="195">
        <v>166.26000000000002</v>
      </c>
      <c r="G239" s="267">
        <f t="shared" si="127"/>
        <v>149.63400000000001</v>
      </c>
      <c r="H239" s="266">
        <f t="shared" si="128"/>
        <v>29.926800000000004</v>
      </c>
      <c r="I239" s="266">
        <f t="shared" si="129"/>
        <v>29.926800000000004</v>
      </c>
      <c r="J239" s="266">
        <f t="shared" si="130"/>
        <v>29.926800000000004</v>
      </c>
      <c r="K239" s="266">
        <f t="shared" si="131"/>
        <v>29.926800000000004</v>
      </c>
      <c r="L239" s="266">
        <f t="shared" si="132"/>
        <v>29.926800000000004</v>
      </c>
      <c r="M239" s="270" t="s">
        <v>203</v>
      </c>
      <c r="N239" s="270" t="s">
        <v>203</v>
      </c>
      <c r="O239" s="227" t="s">
        <v>203</v>
      </c>
      <c r="P239" s="227" t="s">
        <v>203</v>
      </c>
      <c r="Q239" s="227" t="s">
        <v>203</v>
      </c>
      <c r="R239" s="227" t="s">
        <v>203</v>
      </c>
      <c r="S239" s="227" t="s">
        <v>203</v>
      </c>
      <c r="T239" s="227" t="s">
        <v>203</v>
      </c>
      <c r="U239" s="227" t="s">
        <v>203</v>
      </c>
      <c r="V239" s="227" t="s">
        <v>203</v>
      </c>
      <c r="W239" s="227" t="s">
        <v>203</v>
      </c>
      <c r="X239" s="227" t="s">
        <v>203</v>
      </c>
      <c r="Y239" s="227" t="s">
        <v>203</v>
      </c>
      <c r="Z239" s="227" t="s">
        <v>203</v>
      </c>
      <c r="AA239" s="86">
        <f t="shared" si="133"/>
        <v>0</v>
      </c>
      <c r="AB239" s="223">
        <f t="shared" ref="AB239" si="137">20%/12</f>
        <v>1.6666666666666666E-2</v>
      </c>
    </row>
    <row r="240" spans="1:28" customFormat="1" x14ac:dyDescent="0.2">
      <c r="A240" s="23">
        <v>296</v>
      </c>
      <c r="B240" s="24" t="s">
        <v>99</v>
      </c>
      <c r="C240" s="25">
        <v>44</v>
      </c>
      <c r="D240" s="26">
        <v>40001</v>
      </c>
      <c r="E240" s="84">
        <v>342.8</v>
      </c>
      <c r="F240" s="195">
        <v>205.68</v>
      </c>
      <c r="G240" s="267">
        <f t="shared" si="127"/>
        <v>185.11200000000002</v>
      </c>
      <c r="H240" s="266">
        <f t="shared" si="128"/>
        <v>37.022400000000005</v>
      </c>
      <c r="I240" s="266">
        <f t="shared" si="129"/>
        <v>37.022400000000005</v>
      </c>
      <c r="J240" s="266">
        <f t="shared" si="130"/>
        <v>37.022400000000005</v>
      </c>
      <c r="K240" s="266">
        <f t="shared" si="131"/>
        <v>37.022400000000005</v>
      </c>
      <c r="L240" s="266">
        <f t="shared" si="132"/>
        <v>37.022400000000005</v>
      </c>
      <c r="M240" s="270" t="s">
        <v>203</v>
      </c>
      <c r="N240" s="270" t="s">
        <v>203</v>
      </c>
      <c r="O240" s="227" t="s">
        <v>203</v>
      </c>
      <c r="P240" s="227" t="s">
        <v>203</v>
      </c>
      <c r="Q240" s="227" t="s">
        <v>203</v>
      </c>
      <c r="R240" s="227" t="s">
        <v>203</v>
      </c>
      <c r="S240" s="227" t="s">
        <v>203</v>
      </c>
      <c r="T240" s="227" t="s">
        <v>203</v>
      </c>
      <c r="U240" s="227" t="s">
        <v>203</v>
      </c>
      <c r="V240" s="227" t="s">
        <v>203</v>
      </c>
      <c r="W240" s="227" t="s">
        <v>203</v>
      </c>
      <c r="X240" s="227" t="s">
        <v>203</v>
      </c>
      <c r="Y240" s="227" t="s">
        <v>203</v>
      </c>
      <c r="Z240" s="227" t="s">
        <v>203</v>
      </c>
      <c r="AA240" s="86">
        <f t="shared" si="133"/>
        <v>0</v>
      </c>
      <c r="AB240" s="223">
        <f t="shared" si="126"/>
        <v>1.6666666666666666E-2</v>
      </c>
    </row>
    <row r="241" spans="1:28" customFormat="1" x14ac:dyDescent="0.2">
      <c r="A241" s="23">
        <v>300</v>
      </c>
      <c r="B241" s="24" t="s">
        <v>99</v>
      </c>
      <c r="C241" s="25">
        <v>44</v>
      </c>
      <c r="D241" s="26">
        <v>40001</v>
      </c>
      <c r="E241" s="84">
        <v>342.8</v>
      </c>
      <c r="F241" s="195">
        <v>205.68</v>
      </c>
      <c r="G241" s="267">
        <f t="shared" si="127"/>
        <v>185.11200000000002</v>
      </c>
      <c r="H241" s="266">
        <f t="shared" si="128"/>
        <v>37.022400000000005</v>
      </c>
      <c r="I241" s="266">
        <f t="shared" si="129"/>
        <v>37.022400000000005</v>
      </c>
      <c r="J241" s="266">
        <f t="shared" si="130"/>
        <v>37.022400000000005</v>
      </c>
      <c r="K241" s="266">
        <f t="shared" si="131"/>
        <v>37.022400000000005</v>
      </c>
      <c r="L241" s="266">
        <f t="shared" si="132"/>
        <v>37.022400000000005</v>
      </c>
      <c r="M241" s="270" t="s">
        <v>203</v>
      </c>
      <c r="N241" s="270" t="s">
        <v>203</v>
      </c>
      <c r="O241" s="227" t="s">
        <v>203</v>
      </c>
      <c r="P241" s="227" t="s">
        <v>203</v>
      </c>
      <c r="Q241" s="227" t="s">
        <v>203</v>
      </c>
      <c r="R241" s="227" t="s">
        <v>203</v>
      </c>
      <c r="S241" s="227" t="s">
        <v>203</v>
      </c>
      <c r="T241" s="227" t="s">
        <v>203</v>
      </c>
      <c r="U241" s="227" t="s">
        <v>203</v>
      </c>
      <c r="V241" s="227" t="s">
        <v>203</v>
      </c>
      <c r="W241" s="227" t="s">
        <v>203</v>
      </c>
      <c r="X241" s="227" t="s">
        <v>203</v>
      </c>
      <c r="Y241" s="227" t="s">
        <v>203</v>
      </c>
      <c r="Z241" s="227" t="s">
        <v>203</v>
      </c>
      <c r="AA241" s="86">
        <f t="shared" si="133"/>
        <v>0</v>
      </c>
      <c r="AB241" s="223">
        <f t="shared" si="126"/>
        <v>1.6666666666666666E-2</v>
      </c>
    </row>
    <row r="242" spans="1:28" customFormat="1" x14ac:dyDescent="0.2">
      <c r="A242" s="23">
        <v>304</v>
      </c>
      <c r="B242" s="24" t="s">
        <v>101</v>
      </c>
      <c r="C242" s="25">
        <v>44</v>
      </c>
      <c r="D242" s="26">
        <v>40001</v>
      </c>
      <c r="E242" s="84">
        <v>1625.65</v>
      </c>
      <c r="F242" s="195">
        <v>975.39</v>
      </c>
      <c r="G242" s="267">
        <f t="shared" si="127"/>
        <v>877.851</v>
      </c>
      <c r="H242" s="266">
        <f t="shared" si="128"/>
        <v>175.5702</v>
      </c>
      <c r="I242" s="266">
        <f t="shared" si="129"/>
        <v>175.5702</v>
      </c>
      <c r="J242" s="266">
        <f t="shared" si="130"/>
        <v>175.5702</v>
      </c>
      <c r="K242" s="266">
        <f t="shared" si="131"/>
        <v>175.5702</v>
      </c>
      <c r="L242" s="266">
        <f t="shared" si="132"/>
        <v>175.5702</v>
      </c>
      <c r="M242" s="270" t="s">
        <v>203</v>
      </c>
      <c r="N242" s="270" t="s">
        <v>203</v>
      </c>
      <c r="O242" s="227" t="s">
        <v>203</v>
      </c>
      <c r="P242" s="227" t="s">
        <v>203</v>
      </c>
      <c r="Q242" s="227" t="s">
        <v>203</v>
      </c>
      <c r="R242" s="227" t="s">
        <v>203</v>
      </c>
      <c r="S242" s="227" t="s">
        <v>203</v>
      </c>
      <c r="T242" s="227" t="s">
        <v>203</v>
      </c>
      <c r="U242" s="227" t="s">
        <v>203</v>
      </c>
      <c r="V242" s="227" t="s">
        <v>203</v>
      </c>
      <c r="W242" s="227" t="s">
        <v>203</v>
      </c>
      <c r="X242" s="227" t="s">
        <v>203</v>
      </c>
      <c r="Y242" s="227" t="s">
        <v>203</v>
      </c>
      <c r="Z242" s="227" t="s">
        <v>203</v>
      </c>
      <c r="AA242" s="86">
        <f t="shared" si="133"/>
        <v>0</v>
      </c>
      <c r="AB242" s="223">
        <f t="shared" si="126"/>
        <v>1.6666666666666666E-2</v>
      </c>
    </row>
    <row r="243" spans="1:28" customFormat="1" x14ac:dyDescent="0.2">
      <c r="A243" s="23">
        <v>305</v>
      </c>
      <c r="B243" s="24" t="s">
        <v>101</v>
      </c>
      <c r="C243" s="25">
        <v>44</v>
      </c>
      <c r="D243" s="26">
        <v>40001</v>
      </c>
      <c r="E243" s="84">
        <v>1625.65</v>
      </c>
      <c r="F243" s="195">
        <v>975.39</v>
      </c>
      <c r="G243" s="267">
        <f t="shared" si="127"/>
        <v>877.851</v>
      </c>
      <c r="H243" s="266">
        <f t="shared" si="128"/>
        <v>175.5702</v>
      </c>
      <c r="I243" s="266">
        <f t="shared" si="129"/>
        <v>175.5702</v>
      </c>
      <c r="J243" s="266">
        <f t="shared" si="130"/>
        <v>175.5702</v>
      </c>
      <c r="K243" s="266">
        <f t="shared" si="131"/>
        <v>175.5702</v>
      </c>
      <c r="L243" s="266">
        <f t="shared" si="132"/>
        <v>175.5702</v>
      </c>
      <c r="M243" s="270" t="s">
        <v>203</v>
      </c>
      <c r="N243" s="270" t="s">
        <v>203</v>
      </c>
      <c r="O243" s="227" t="s">
        <v>203</v>
      </c>
      <c r="P243" s="227" t="s">
        <v>203</v>
      </c>
      <c r="Q243" s="227" t="s">
        <v>203</v>
      </c>
      <c r="R243" s="227" t="s">
        <v>203</v>
      </c>
      <c r="S243" s="227" t="s">
        <v>203</v>
      </c>
      <c r="T243" s="227" t="s">
        <v>203</v>
      </c>
      <c r="U243" s="227" t="s">
        <v>203</v>
      </c>
      <c r="V243" s="227" t="s">
        <v>203</v>
      </c>
      <c r="W243" s="227" t="s">
        <v>203</v>
      </c>
      <c r="X243" s="227" t="s">
        <v>203</v>
      </c>
      <c r="Y243" s="227" t="s">
        <v>203</v>
      </c>
      <c r="Z243" s="227" t="s">
        <v>203</v>
      </c>
      <c r="AA243" s="86">
        <f t="shared" si="133"/>
        <v>0</v>
      </c>
      <c r="AB243" s="223">
        <f t="shared" si="126"/>
        <v>1.6666666666666666E-2</v>
      </c>
    </row>
    <row r="244" spans="1:28" customFormat="1" x14ac:dyDescent="0.2">
      <c r="A244" s="23">
        <v>306</v>
      </c>
      <c r="B244" s="24" t="s">
        <v>101</v>
      </c>
      <c r="C244" s="25">
        <v>44</v>
      </c>
      <c r="D244" s="26">
        <v>40001</v>
      </c>
      <c r="E244" s="84">
        <v>1625.65</v>
      </c>
      <c r="F244" s="195">
        <v>975.39</v>
      </c>
      <c r="G244" s="267">
        <f t="shared" si="127"/>
        <v>877.851</v>
      </c>
      <c r="H244" s="266">
        <f t="shared" si="128"/>
        <v>175.5702</v>
      </c>
      <c r="I244" s="266">
        <f t="shared" si="129"/>
        <v>175.5702</v>
      </c>
      <c r="J244" s="266">
        <f t="shared" si="130"/>
        <v>175.5702</v>
      </c>
      <c r="K244" s="266">
        <f t="shared" si="131"/>
        <v>175.5702</v>
      </c>
      <c r="L244" s="266">
        <f t="shared" si="132"/>
        <v>175.5702</v>
      </c>
      <c r="M244" s="270" t="s">
        <v>203</v>
      </c>
      <c r="N244" s="270" t="s">
        <v>203</v>
      </c>
      <c r="O244" s="227" t="s">
        <v>203</v>
      </c>
      <c r="P244" s="227" t="s">
        <v>203</v>
      </c>
      <c r="Q244" s="227" t="s">
        <v>203</v>
      </c>
      <c r="R244" s="227" t="s">
        <v>203</v>
      </c>
      <c r="S244" s="227" t="s">
        <v>203</v>
      </c>
      <c r="T244" s="227" t="s">
        <v>203</v>
      </c>
      <c r="U244" s="227" t="s">
        <v>203</v>
      </c>
      <c r="V244" s="227" t="s">
        <v>203</v>
      </c>
      <c r="W244" s="227" t="s">
        <v>203</v>
      </c>
      <c r="X244" s="227" t="s">
        <v>203</v>
      </c>
      <c r="Y244" s="227" t="s">
        <v>203</v>
      </c>
      <c r="Z244" s="227" t="s">
        <v>203</v>
      </c>
      <c r="AA244" s="86">
        <f t="shared" si="133"/>
        <v>0</v>
      </c>
      <c r="AB244" s="223">
        <f t="shared" si="126"/>
        <v>1.6666666666666666E-2</v>
      </c>
    </row>
    <row r="245" spans="1:28" customFormat="1" x14ac:dyDescent="0.2">
      <c r="A245" s="23">
        <v>311</v>
      </c>
      <c r="B245" s="24" t="s">
        <v>103</v>
      </c>
      <c r="C245" s="25">
        <v>73</v>
      </c>
      <c r="D245" s="26">
        <v>40288</v>
      </c>
      <c r="E245" s="84">
        <v>420</v>
      </c>
      <c r="F245" s="195">
        <v>252</v>
      </c>
      <c r="G245" s="267">
        <f t="shared" si="127"/>
        <v>226.8</v>
      </c>
      <c r="H245" s="266">
        <f t="shared" si="128"/>
        <v>45.360000000000007</v>
      </c>
      <c r="I245" s="266">
        <f t="shared" si="129"/>
        <v>45.360000000000007</v>
      </c>
      <c r="J245" s="266">
        <f t="shared" si="130"/>
        <v>45.360000000000007</v>
      </c>
      <c r="K245" s="266">
        <f t="shared" si="131"/>
        <v>45.360000000000007</v>
      </c>
      <c r="L245" s="266">
        <f t="shared" si="132"/>
        <v>45.360000000000007</v>
      </c>
      <c r="M245" s="270" t="s">
        <v>203</v>
      </c>
      <c r="N245" s="270" t="s">
        <v>203</v>
      </c>
      <c r="O245" s="227" t="s">
        <v>203</v>
      </c>
      <c r="P245" s="227" t="s">
        <v>203</v>
      </c>
      <c r="Q245" s="227" t="s">
        <v>203</v>
      </c>
      <c r="R245" s="227" t="s">
        <v>203</v>
      </c>
      <c r="S245" s="227" t="s">
        <v>203</v>
      </c>
      <c r="T245" s="227" t="s">
        <v>203</v>
      </c>
      <c r="U245" s="227" t="s">
        <v>203</v>
      </c>
      <c r="V245" s="227" t="s">
        <v>203</v>
      </c>
      <c r="W245" s="227" t="s">
        <v>203</v>
      </c>
      <c r="X245" s="227" t="s">
        <v>203</v>
      </c>
      <c r="Y245" s="227" t="s">
        <v>203</v>
      </c>
      <c r="Z245" s="227" t="s">
        <v>203</v>
      </c>
      <c r="AA245" s="86">
        <f t="shared" si="133"/>
        <v>0</v>
      </c>
      <c r="AB245" s="223">
        <f t="shared" si="126"/>
        <v>1.6666666666666666E-2</v>
      </c>
    </row>
    <row r="246" spans="1:28" customFormat="1" x14ac:dyDescent="0.2">
      <c r="A246" s="257">
        <v>318</v>
      </c>
      <c r="B246" s="24" t="s">
        <v>111</v>
      </c>
      <c r="C246" s="25">
        <v>76</v>
      </c>
      <c r="D246" s="258">
        <v>40430</v>
      </c>
      <c r="E246" s="259">
        <v>990</v>
      </c>
      <c r="F246" s="195">
        <v>594</v>
      </c>
      <c r="G246" s="267">
        <f t="shared" si="127"/>
        <v>534.6</v>
      </c>
      <c r="H246" s="266">
        <f t="shared" si="128"/>
        <v>106.92000000000002</v>
      </c>
      <c r="I246" s="266">
        <f t="shared" si="129"/>
        <v>106.92000000000002</v>
      </c>
      <c r="J246" s="266">
        <f t="shared" si="130"/>
        <v>106.92000000000002</v>
      </c>
      <c r="K246" s="266">
        <f t="shared" si="131"/>
        <v>106.92000000000002</v>
      </c>
      <c r="L246" s="266">
        <f t="shared" si="132"/>
        <v>106.92000000000002</v>
      </c>
      <c r="M246" s="270" t="s">
        <v>203</v>
      </c>
      <c r="N246" s="270" t="s">
        <v>203</v>
      </c>
      <c r="O246" s="227" t="s">
        <v>203</v>
      </c>
      <c r="P246" s="227" t="s">
        <v>203</v>
      </c>
      <c r="Q246" s="227" t="s">
        <v>203</v>
      </c>
      <c r="R246" s="227" t="s">
        <v>203</v>
      </c>
      <c r="S246" s="227" t="s">
        <v>203</v>
      </c>
      <c r="T246" s="227" t="s">
        <v>203</v>
      </c>
      <c r="U246" s="227" t="s">
        <v>203</v>
      </c>
      <c r="V246" s="227" t="s">
        <v>203</v>
      </c>
      <c r="W246" s="227" t="s">
        <v>203</v>
      </c>
      <c r="X246" s="227" t="s">
        <v>203</v>
      </c>
      <c r="Y246" s="227" t="s">
        <v>203</v>
      </c>
      <c r="Z246" s="227" t="s">
        <v>203</v>
      </c>
      <c r="AA246" s="86">
        <f t="shared" si="133"/>
        <v>0</v>
      </c>
      <c r="AB246" s="223">
        <f t="shared" ref="AB246" si="138">20%/12</f>
        <v>1.6666666666666666E-2</v>
      </c>
    </row>
    <row r="247" spans="1:28" customFormat="1" ht="12" customHeight="1" x14ac:dyDescent="0.2">
      <c r="A247" s="23">
        <v>319</v>
      </c>
      <c r="B247" s="24" t="s">
        <v>111</v>
      </c>
      <c r="C247" s="25">
        <v>76</v>
      </c>
      <c r="D247" s="26">
        <v>40430</v>
      </c>
      <c r="E247" s="84">
        <v>990</v>
      </c>
      <c r="F247" s="195">
        <v>594</v>
      </c>
      <c r="G247" s="267">
        <f t="shared" si="127"/>
        <v>534.6</v>
      </c>
      <c r="H247" s="266">
        <f t="shared" si="128"/>
        <v>106.92000000000002</v>
      </c>
      <c r="I247" s="266">
        <f t="shared" si="129"/>
        <v>106.92000000000002</v>
      </c>
      <c r="J247" s="266">
        <f t="shared" si="130"/>
        <v>106.92000000000002</v>
      </c>
      <c r="K247" s="266">
        <f t="shared" si="131"/>
        <v>106.92000000000002</v>
      </c>
      <c r="L247" s="266">
        <f t="shared" si="132"/>
        <v>106.92000000000002</v>
      </c>
      <c r="M247" s="270" t="s">
        <v>203</v>
      </c>
      <c r="N247" s="270" t="s">
        <v>203</v>
      </c>
      <c r="O247" s="227" t="s">
        <v>203</v>
      </c>
      <c r="P247" s="227" t="s">
        <v>203</v>
      </c>
      <c r="Q247" s="227" t="s">
        <v>203</v>
      </c>
      <c r="R247" s="227" t="s">
        <v>203</v>
      </c>
      <c r="S247" s="227" t="s">
        <v>203</v>
      </c>
      <c r="T247" s="227" t="s">
        <v>203</v>
      </c>
      <c r="U247" s="227" t="s">
        <v>203</v>
      </c>
      <c r="V247" s="227" t="s">
        <v>203</v>
      </c>
      <c r="W247" s="227" t="s">
        <v>203</v>
      </c>
      <c r="X247" s="227" t="s">
        <v>203</v>
      </c>
      <c r="Y247" s="227" t="s">
        <v>203</v>
      </c>
      <c r="Z247" s="227" t="s">
        <v>203</v>
      </c>
      <c r="AA247" s="86">
        <f t="shared" si="133"/>
        <v>0</v>
      </c>
      <c r="AB247" s="223">
        <f t="shared" si="126"/>
        <v>1.6666666666666666E-2</v>
      </c>
    </row>
    <row r="248" spans="1:28" customFormat="1" ht="12" customHeight="1" x14ac:dyDescent="0.2">
      <c r="A248" s="23">
        <v>338</v>
      </c>
      <c r="B248" s="24" t="s">
        <v>121</v>
      </c>
      <c r="C248" s="25">
        <v>350</v>
      </c>
      <c r="D248" s="26">
        <v>41143</v>
      </c>
      <c r="E248" s="84">
        <v>350</v>
      </c>
      <c r="F248" s="195">
        <v>244.99999999999997</v>
      </c>
      <c r="G248" s="267">
        <f t="shared" si="127"/>
        <v>220.49999999999997</v>
      </c>
      <c r="H248" s="266">
        <f t="shared" si="128"/>
        <v>44.099999999999994</v>
      </c>
      <c r="I248" s="266">
        <f t="shared" si="129"/>
        <v>44.099999999999994</v>
      </c>
      <c r="J248" s="266">
        <f t="shared" si="130"/>
        <v>44.099999999999994</v>
      </c>
      <c r="K248" s="266">
        <f t="shared" si="131"/>
        <v>44.099999999999994</v>
      </c>
      <c r="L248" s="266">
        <f t="shared" si="132"/>
        <v>44.099999999999994</v>
      </c>
      <c r="M248" s="270" t="s">
        <v>203</v>
      </c>
      <c r="N248" s="270" t="s">
        <v>203</v>
      </c>
      <c r="O248" s="227" t="s">
        <v>203</v>
      </c>
      <c r="P248" s="227" t="s">
        <v>203</v>
      </c>
      <c r="Q248" s="227" t="s">
        <v>203</v>
      </c>
      <c r="R248" s="227" t="s">
        <v>203</v>
      </c>
      <c r="S248" s="227" t="s">
        <v>203</v>
      </c>
      <c r="T248" s="227" t="s">
        <v>203</v>
      </c>
      <c r="U248" s="227" t="s">
        <v>203</v>
      </c>
      <c r="V248" s="227" t="s">
        <v>203</v>
      </c>
      <c r="W248" s="227" t="s">
        <v>203</v>
      </c>
      <c r="X248" s="227" t="s">
        <v>203</v>
      </c>
      <c r="Y248" s="227" t="s">
        <v>203</v>
      </c>
      <c r="Z248" s="227" t="s">
        <v>203</v>
      </c>
      <c r="AA248" s="86">
        <f t="shared" si="133"/>
        <v>0</v>
      </c>
      <c r="AB248" s="223">
        <f t="shared" si="126"/>
        <v>1.6666666666666666E-2</v>
      </c>
    </row>
    <row r="249" spans="1:28" customFormat="1" ht="12" customHeight="1" x14ac:dyDescent="0.2">
      <c r="A249" s="8">
        <v>351</v>
      </c>
      <c r="B249" s="9" t="s">
        <v>132</v>
      </c>
      <c r="C249" s="7">
        <v>5556249</v>
      </c>
      <c r="D249" s="10">
        <v>42303</v>
      </c>
      <c r="E249" s="46"/>
      <c r="F249" s="196">
        <v>2588</v>
      </c>
      <c r="G249" s="267">
        <f t="shared" si="127"/>
        <v>2329.2000000000003</v>
      </c>
      <c r="H249" s="266">
        <f>G249*(20%/12*2)</f>
        <v>77.640000000000015</v>
      </c>
      <c r="I249" s="266">
        <f t="shared" si="129"/>
        <v>465.84000000000009</v>
      </c>
      <c r="J249" s="266">
        <f t="shared" si="130"/>
        <v>465.84000000000009</v>
      </c>
      <c r="K249" s="266">
        <f t="shared" si="131"/>
        <v>465.84000000000009</v>
      </c>
      <c r="L249" s="266">
        <f t="shared" si="132"/>
        <v>465.84000000000009</v>
      </c>
      <c r="M249" s="266">
        <f>((G249*20%)/12)*10</f>
        <v>388.20000000000005</v>
      </c>
      <c r="N249" s="270" t="s">
        <v>203</v>
      </c>
      <c r="O249" s="227" t="s">
        <v>203</v>
      </c>
      <c r="P249" s="227" t="s">
        <v>203</v>
      </c>
      <c r="Q249" s="227" t="s">
        <v>203</v>
      </c>
      <c r="R249" s="227" t="s">
        <v>203</v>
      </c>
      <c r="S249" s="227" t="s">
        <v>203</v>
      </c>
      <c r="T249" s="227" t="s">
        <v>203</v>
      </c>
      <c r="U249" s="227" t="s">
        <v>203</v>
      </c>
      <c r="V249" s="227" t="s">
        <v>203</v>
      </c>
      <c r="W249" s="227" t="s">
        <v>203</v>
      </c>
      <c r="X249" s="227" t="s">
        <v>203</v>
      </c>
      <c r="Y249" s="227" t="s">
        <v>203</v>
      </c>
      <c r="Z249" s="227" t="s">
        <v>203</v>
      </c>
      <c r="AA249" s="86">
        <f t="shared" si="133"/>
        <v>0</v>
      </c>
      <c r="AB249" s="223">
        <f t="shared" si="126"/>
        <v>1.6666666666666666E-2</v>
      </c>
    </row>
    <row r="250" spans="1:28" customFormat="1" ht="12" customHeight="1" x14ac:dyDescent="0.2">
      <c r="A250" s="8">
        <v>352</v>
      </c>
      <c r="B250" s="9" t="s">
        <v>132</v>
      </c>
      <c r="C250" s="7">
        <v>5556249</v>
      </c>
      <c r="D250" s="10">
        <v>42303</v>
      </c>
      <c r="E250" s="46"/>
      <c r="F250" s="196">
        <v>2588</v>
      </c>
      <c r="G250" s="267">
        <f t="shared" si="127"/>
        <v>2329.2000000000003</v>
      </c>
      <c r="H250" s="266">
        <f t="shared" ref="H250:H267" si="139">G250*(20%/12*2)</f>
        <v>77.640000000000015</v>
      </c>
      <c r="I250" s="266">
        <f t="shared" si="129"/>
        <v>465.84000000000009</v>
      </c>
      <c r="J250" s="266">
        <f t="shared" si="130"/>
        <v>465.84000000000009</v>
      </c>
      <c r="K250" s="266">
        <f t="shared" si="131"/>
        <v>465.84000000000009</v>
      </c>
      <c r="L250" s="266">
        <f t="shared" si="132"/>
        <v>465.84000000000009</v>
      </c>
      <c r="M250" s="266">
        <f t="shared" ref="M250:M269" si="140">((G250*20%)/12)*10</f>
        <v>388.20000000000005</v>
      </c>
      <c r="N250" s="270" t="s">
        <v>203</v>
      </c>
      <c r="O250" s="227" t="s">
        <v>203</v>
      </c>
      <c r="P250" s="227" t="s">
        <v>203</v>
      </c>
      <c r="Q250" s="227" t="s">
        <v>203</v>
      </c>
      <c r="R250" s="227" t="s">
        <v>203</v>
      </c>
      <c r="S250" s="227" t="s">
        <v>203</v>
      </c>
      <c r="T250" s="227" t="s">
        <v>203</v>
      </c>
      <c r="U250" s="227" t="s">
        <v>203</v>
      </c>
      <c r="V250" s="227" t="s">
        <v>203</v>
      </c>
      <c r="W250" s="227" t="s">
        <v>203</v>
      </c>
      <c r="X250" s="227" t="s">
        <v>203</v>
      </c>
      <c r="Y250" s="227" t="s">
        <v>203</v>
      </c>
      <c r="Z250" s="227" t="s">
        <v>203</v>
      </c>
      <c r="AA250" s="86">
        <f t="shared" si="133"/>
        <v>0</v>
      </c>
      <c r="AB250" s="223">
        <f t="shared" si="126"/>
        <v>1.6666666666666666E-2</v>
      </c>
    </row>
    <row r="251" spans="1:28" customFormat="1" ht="12" customHeight="1" x14ac:dyDescent="0.2">
      <c r="A251" s="8">
        <v>353</v>
      </c>
      <c r="B251" s="9" t="s">
        <v>132</v>
      </c>
      <c r="C251" s="7">
        <v>5556249</v>
      </c>
      <c r="D251" s="10">
        <v>42303</v>
      </c>
      <c r="E251" s="46"/>
      <c r="F251" s="196">
        <v>2588</v>
      </c>
      <c r="G251" s="267">
        <f t="shared" si="127"/>
        <v>2329.2000000000003</v>
      </c>
      <c r="H251" s="266">
        <f t="shared" si="139"/>
        <v>77.640000000000015</v>
      </c>
      <c r="I251" s="266">
        <f t="shared" si="129"/>
        <v>465.84000000000009</v>
      </c>
      <c r="J251" s="266">
        <f t="shared" si="130"/>
        <v>465.84000000000009</v>
      </c>
      <c r="K251" s="266">
        <f t="shared" si="131"/>
        <v>465.84000000000009</v>
      </c>
      <c r="L251" s="266">
        <f t="shared" si="132"/>
        <v>465.84000000000009</v>
      </c>
      <c r="M251" s="266">
        <f t="shared" si="140"/>
        <v>388.20000000000005</v>
      </c>
      <c r="N251" s="270" t="s">
        <v>203</v>
      </c>
      <c r="O251" s="227" t="s">
        <v>203</v>
      </c>
      <c r="P251" s="227" t="s">
        <v>203</v>
      </c>
      <c r="Q251" s="227" t="s">
        <v>203</v>
      </c>
      <c r="R251" s="227" t="s">
        <v>203</v>
      </c>
      <c r="S251" s="227" t="s">
        <v>203</v>
      </c>
      <c r="T251" s="227" t="s">
        <v>203</v>
      </c>
      <c r="U251" s="227" t="s">
        <v>203</v>
      </c>
      <c r="V251" s="227" t="s">
        <v>203</v>
      </c>
      <c r="W251" s="227" t="s">
        <v>203</v>
      </c>
      <c r="X251" s="227" t="s">
        <v>203</v>
      </c>
      <c r="Y251" s="227" t="s">
        <v>203</v>
      </c>
      <c r="Z251" s="227" t="s">
        <v>203</v>
      </c>
      <c r="AA251" s="86">
        <f t="shared" si="133"/>
        <v>0</v>
      </c>
      <c r="AB251" s="223">
        <f t="shared" si="126"/>
        <v>1.6666666666666666E-2</v>
      </c>
    </row>
    <row r="252" spans="1:28" customFormat="1" x14ac:dyDescent="0.2">
      <c r="A252" s="260">
        <v>354</v>
      </c>
      <c r="B252" s="9" t="s">
        <v>132</v>
      </c>
      <c r="C252" s="7">
        <v>5556249</v>
      </c>
      <c r="D252" s="261">
        <v>42303</v>
      </c>
      <c r="E252" s="262"/>
      <c r="F252" s="196">
        <v>2588</v>
      </c>
      <c r="G252" s="267">
        <f t="shared" si="127"/>
        <v>2329.2000000000003</v>
      </c>
      <c r="H252" s="266">
        <f t="shared" si="139"/>
        <v>77.640000000000015</v>
      </c>
      <c r="I252" s="266">
        <f t="shared" si="129"/>
        <v>465.84000000000009</v>
      </c>
      <c r="J252" s="266">
        <f t="shared" si="130"/>
        <v>465.84000000000009</v>
      </c>
      <c r="K252" s="266">
        <f t="shared" si="131"/>
        <v>465.84000000000009</v>
      </c>
      <c r="L252" s="266">
        <f t="shared" si="132"/>
        <v>465.84000000000009</v>
      </c>
      <c r="M252" s="266">
        <f t="shared" si="140"/>
        <v>388.20000000000005</v>
      </c>
      <c r="N252" s="270" t="s">
        <v>203</v>
      </c>
      <c r="O252" s="227" t="s">
        <v>203</v>
      </c>
      <c r="P252" s="227" t="s">
        <v>203</v>
      </c>
      <c r="Q252" s="227" t="s">
        <v>203</v>
      </c>
      <c r="R252" s="227" t="s">
        <v>203</v>
      </c>
      <c r="S252" s="227" t="s">
        <v>203</v>
      </c>
      <c r="T252" s="227" t="s">
        <v>203</v>
      </c>
      <c r="U252" s="227" t="s">
        <v>203</v>
      </c>
      <c r="V252" s="227" t="s">
        <v>203</v>
      </c>
      <c r="W252" s="227" t="s">
        <v>203</v>
      </c>
      <c r="X252" s="227" t="s">
        <v>203</v>
      </c>
      <c r="Y252" s="227" t="s">
        <v>203</v>
      </c>
      <c r="Z252" s="227" t="s">
        <v>203</v>
      </c>
      <c r="AA252" s="86">
        <f t="shared" si="133"/>
        <v>0</v>
      </c>
      <c r="AB252" s="223">
        <f t="shared" ref="AB252:AB254" si="141">20%/12</f>
        <v>1.6666666666666666E-2</v>
      </c>
    </row>
    <row r="253" spans="1:28" customFormat="1" x14ac:dyDescent="0.2">
      <c r="A253" s="260">
        <v>355</v>
      </c>
      <c r="B253" s="9" t="s">
        <v>132</v>
      </c>
      <c r="C253" s="7">
        <v>5556249</v>
      </c>
      <c r="D253" s="261">
        <v>42303</v>
      </c>
      <c r="E253" s="262"/>
      <c r="F253" s="196">
        <v>2588</v>
      </c>
      <c r="G253" s="267">
        <f t="shared" si="127"/>
        <v>2329.2000000000003</v>
      </c>
      <c r="H253" s="266">
        <f t="shared" si="139"/>
        <v>77.640000000000015</v>
      </c>
      <c r="I253" s="266">
        <f t="shared" si="129"/>
        <v>465.84000000000009</v>
      </c>
      <c r="J253" s="266">
        <f t="shared" si="130"/>
        <v>465.84000000000009</v>
      </c>
      <c r="K253" s="266">
        <f t="shared" si="131"/>
        <v>465.84000000000009</v>
      </c>
      <c r="L253" s="266">
        <f t="shared" si="132"/>
        <v>465.84000000000009</v>
      </c>
      <c r="M253" s="266">
        <f t="shared" si="140"/>
        <v>388.20000000000005</v>
      </c>
      <c r="N253" s="270" t="s">
        <v>203</v>
      </c>
      <c r="O253" s="227" t="s">
        <v>203</v>
      </c>
      <c r="P253" s="227" t="s">
        <v>203</v>
      </c>
      <c r="Q253" s="227" t="s">
        <v>203</v>
      </c>
      <c r="R253" s="227" t="s">
        <v>203</v>
      </c>
      <c r="S253" s="227" t="s">
        <v>203</v>
      </c>
      <c r="T253" s="227" t="s">
        <v>203</v>
      </c>
      <c r="U253" s="227" t="s">
        <v>203</v>
      </c>
      <c r="V253" s="227" t="s">
        <v>203</v>
      </c>
      <c r="W253" s="227" t="s">
        <v>203</v>
      </c>
      <c r="X253" s="227" t="s">
        <v>203</v>
      </c>
      <c r="Y253" s="227" t="s">
        <v>203</v>
      </c>
      <c r="Z253" s="227" t="s">
        <v>203</v>
      </c>
      <c r="AA253" s="86">
        <f t="shared" si="133"/>
        <v>0</v>
      </c>
      <c r="AB253" s="223">
        <f t="shared" si="141"/>
        <v>1.6666666666666666E-2</v>
      </c>
    </row>
    <row r="254" spans="1:28" customFormat="1" x14ac:dyDescent="0.2">
      <c r="A254" s="260">
        <v>356</v>
      </c>
      <c r="B254" s="9" t="s">
        <v>132</v>
      </c>
      <c r="C254" s="7">
        <v>5556249</v>
      </c>
      <c r="D254" s="261">
        <v>42303</v>
      </c>
      <c r="E254" s="262"/>
      <c r="F254" s="196">
        <v>2588</v>
      </c>
      <c r="G254" s="267">
        <f t="shared" si="127"/>
        <v>2329.2000000000003</v>
      </c>
      <c r="H254" s="266">
        <f t="shared" si="139"/>
        <v>77.640000000000015</v>
      </c>
      <c r="I254" s="266">
        <f t="shared" si="129"/>
        <v>465.84000000000009</v>
      </c>
      <c r="J254" s="266">
        <f t="shared" si="130"/>
        <v>465.84000000000009</v>
      </c>
      <c r="K254" s="266">
        <f t="shared" si="131"/>
        <v>465.84000000000009</v>
      </c>
      <c r="L254" s="266">
        <f t="shared" si="132"/>
        <v>465.84000000000009</v>
      </c>
      <c r="M254" s="266">
        <f t="shared" si="140"/>
        <v>388.20000000000005</v>
      </c>
      <c r="N254" s="270" t="s">
        <v>203</v>
      </c>
      <c r="O254" s="227" t="s">
        <v>203</v>
      </c>
      <c r="P254" s="227" t="s">
        <v>203</v>
      </c>
      <c r="Q254" s="227" t="s">
        <v>203</v>
      </c>
      <c r="R254" s="227" t="s">
        <v>203</v>
      </c>
      <c r="S254" s="227" t="s">
        <v>203</v>
      </c>
      <c r="T254" s="227" t="s">
        <v>203</v>
      </c>
      <c r="U254" s="227" t="s">
        <v>203</v>
      </c>
      <c r="V254" s="227" t="s">
        <v>203</v>
      </c>
      <c r="W254" s="227" t="s">
        <v>203</v>
      </c>
      <c r="X254" s="227" t="s">
        <v>203</v>
      </c>
      <c r="Y254" s="227" t="s">
        <v>203</v>
      </c>
      <c r="Z254" s="227" t="s">
        <v>203</v>
      </c>
      <c r="AA254" s="86">
        <f t="shared" si="133"/>
        <v>0</v>
      </c>
      <c r="AB254" s="223">
        <f t="shared" si="141"/>
        <v>1.6666666666666666E-2</v>
      </c>
    </row>
    <row r="255" spans="1:28" customFormat="1" x14ac:dyDescent="0.2">
      <c r="A255" s="8">
        <v>357</v>
      </c>
      <c r="B255" s="9" t="s">
        <v>132</v>
      </c>
      <c r="C255" s="7">
        <v>5556249</v>
      </c>
      <c r="D255" s="10">
        <v>42303</v>
      </c>
      <c r="E255" s="46"/>
      <c r="F255" s="196">
        <v>2588</v>
      </c>
      <c r="G255" s="267">
        <f t="shared" si="127"/>
        <v>2329.2000000000003</v>
      </c>
      <c r="H255" s="266">
        <f t="shared" si="139"/>
        <v>77.640000000000015</v>
      </c>
      <c r="I255" s="266">
        <f t="shared" si="129"/>
        <v>465.84000000000009</v>
      </c>
      <c r="J255" s="266">
        <f t="shared" si="130"/>
        <v>465.84000000000009</v>
      </c>
      <c r="K255" s="266">
        <f t="shared" si="131"/>
        <v>465.84000000000009</v>
      </c>
      <c r="L255" s="266">
        <f t="shared" si="132"/>
        <v>465.84000000000009</v>
      </c>
      <c r="M255" s="266">
        <f t="shared" si="140"/>
        <v>388.20000000000005</v>
      </c>
      <c r="N255" s="270" t="s">
        <v>203</v>
      </c>
      <c r="O255" s="227" t="s">
        <v>203</v>
      </c>
      <c r="P255" s="227" t="s">
        <v>203</v>
      </c>
      <c r="Q255" s="227" t="s">
        <v>203</v>
      </c>
      <c r="R255" s="227" t="s">
        <v>203</v>
      </c>
      <c r="S255" s="227" t="s">
        <v>203</v>
      </c>
      <c r="T255" s="227" t="s">
        <v>203</v>
      </c>
      <c r="U255" s="227" t="s">
        <v>203</v>
      </c>
      <c r="V255" s="227" t="s">
        <v>203</v>
      </c>
      <c r="W255" s="227" t="s">
        <v>203</v>
      </c>
      <c r="X255" s="227" t="s">
        <v>203</v>
      </c>
      <c r="Y255" s="227" t="s">
        <v>203</v>
      </c>
      <c r="Z255" s="227" t="s">
        <v>203</v>
      </c>
      <c r="AA255" s="86">
        <f t="shared" si="133"/>
        <v>0</v>
      </c>
      <c r="AB255" s="223">
        <f t="shared" si="126"/>
        <v>1.6666666666666666E-2</v>
      </c>
    </row>
    <row r="256" spans="1:28" customFormat="1" x14ac:dyDescent="0.2">
      <c r="A256" s="260">
        <v>358</v>
      </c>
      <c r="B256" s="9" t="s">
        <v>132</v>
      </c>
      <c r="C256" s="7">
        <v>5556249</v>
      </c>
      <c r="D256" s="261">
        <v>42303</v>
      </c>
      <c r="E256" s="262"/>
      <c r="F256" s="196">
        <v>2588</v>
      </c>
      <c r="G256" s="267">
        <f t="shared" si="127"/>
        <v>2329.2000000000003</v>
      </c>
      <c r="H256" s="266">
        <f t="shared" si="139"/>
        <v>77.640000000000015</v>
      </c>
      <c r="I256" s="266">
        <f t="shared" si="129"/>
        <v>465.84000000000009</v>
      </c>
      <c r="J256" s="266">
        <f t="shared" si="130"/>
        <v>465.84000000000009</v>
      </c>
      <c r="K256" s="266">
        <f t="shared" si="131"/>
        <v>465.84000000000009</v>
      </c>
      <c r="L256" s="266">
        <f t="shared" si="132"/>
        <v>465.84000000000009</v>
      </c>
      <c r="M256" s="266">
        <f t="shared" si="140"/>
        <v>388.20000000000005</v>
      </c>
      <c r="N256" s="270" t="s">
        <v>203</v>
      </c>
      <c r="O256" s="227" t="s">
        <v>203</v>
      </c>
      <c r="P256" s="227" t="s">
        <v>203</v>
      </c>
      <c r="Q256" s="227" t="s">
        <v>203</v>
      </c>
      <c r="R256" s="227" t="s">
        <v>203</v>
      </c>
      <c r="S256" s="227" t="s">
        <v>203</v>
      </c>
      <c r="T256" s="227" t="s">
        <v>203</v>
      </c>
      <c r="U256" s="227" t="s">
        <v>203</v>
      </c>
      <c r="V256" s="227" t="s">
        <v>203</v>
      </c>
      <c r="W256" s="227" t="s">
        <v>203</v>
      </c>
      <c r="X256" s="227" t="s">
        <v>203</v>
      </c>
      <c r="Y256" s="227" t="s">
        <v>203</v>
      </c>
      <c r="Z256" s="227" t="s">
        <v>203</v>
      </c>
      <c r="AA256" s="86">
        <f t="shared" si="133"/>
        <v>0</v>
      </c>
      <c r="AB256" s="223">
        <f t="shared" ref="AB256" si="142">20%/12</f>
        <v>1.6666666666666666E-2</v>
      </c>
    </row>
    <row r="257" spans="1:28" customFormat="1" x14ac:dyDescent="0.2">
      <c r="A257" s="8">
        <v>359</v>
      </c>
      <c r="B257" s="9" t="s">
        <v>132</v>
      </c>
      <c r="C257" s="7">
        <v>5556249</v>
      </c>
      <c r="D257" s="10">
        <v>42303</v>
      </c>
      <c r="E257" s="46"/>
      <c r="F257" s="196">
        <v>2588</v>
      </c>
      <c r="G257" s="267">
        <f t="shared" si="127"/>
        <v>2329.2000000000003</v>
      </c>
      <c r="H257" s="266">
        <f t="shared" si="139"/>
        <v>77.640000000000015</v>
      </c>
      <c r="I257" s="266">
        <f t="shared" si="129"/>
        <v>465.84000000000009</v>
      </c>
      <c r="J257" s="266">
        <f t="shared" si="130"/>
        <v>465.84000000000009</v>
      </c>
      <c r="K257" s="266">
        <f t="shared" si="131"/>
        <v>465.84000000000009</v>
      </c>
      <c r="L257" s="266">
        <f t="shared" si="132"/>
        <v>465.84000000000009</v>
      </c>
      <c r="M257" s="266">
        <f t="shared" si="140"/>
        <v>388.20000000000005</v>
      </c>
      <c r="N257" s="270" t="s">
        <v>203</v>
      </c>
      <c r="O257" s="227" t="s">
        <v>203</v>
      </c>
      <c r="P257" s="227" t="s">
        <v>203</v>
      </c>
      <c r="Q257" s="227" t="s">
        <v>203</v>
      </c>
      <c r="R257" s="227" t="s">
        <v>203</v>
      </c>
      <c r="S257" s="227" t="s">
        <v>203</v>
      </c>
      <c r="T257" s="227" t="s">
        <v>203</v>
      </c>
      <c r="U257" s="227" t="s">
        <v>203</v>
      </c>
      <c r="V257" s="227" t="s">
        <v>203</v>
      </c>
      <c r="W257" s="227" t="s">
        <v>203</v>
      </c>
      <c r="X257" s="227" t="s">
        <v>203</v>
      </c>
      <c r="Y257" s="227" t="s">
        <v>203</v>
      </c>
      <c r="Z257" s="227" t="s">
        <v>203</v>
      </c>
      <c r="AA257" s="86">
        <f t="shared" si="133"/>
        <v>0</v>
      </c>
      <c r="AB257" s="223">
        <f t="shared" si="126"/>
        <v>1.6666666666666666E-2</v>
      </c>
    </row>
    <row r="258" spans="1:28" customFormat="1" x14ac:dyDescent="0.2">
      <c r="A258" s="8">
        <v>360</v>
      </c>
      <c r="B258" s="9" t="s">
        <v>132</v>
      </c>
      <c r="C258" s="7">
        <v>5556249</v>
      </c>
      <c r="D258" s="10">
        <v>42303</v>
      </c>
      <c r="E258" s="46"/>
      <c r="F258" s="196">
        <v>2588</v>
      </c>
      <c r="G258" s="267">
        <f t="shared" si="127"/>
        <v>2329.2000000000003</v>
      </c>
      <c r="H258" s="266">
        <f t="shared" si="139"/>
        <v>77.640000000000015</v>
      </c>
      <c r="I258" s="266">
        <f t="shared" si="129"/>
        <v>465.84000000000009</v>
      </c>
      <c r="J258" s="266">
        <f t="shared" si="130"/>
        <v>465.84000000000009</v>
      </c>
      <c r="K258" s="266">
        <f t="shared" si="131"/>
        <v>465.84000000000009</v>
      </c>
      <c r="L258" s="266">
        <f t="shared" si="132"/>
        <v>465.84000000000009</v>
      </c>
      <c r="M258" s="266">
        <f t="shared" si="140"/>
        <v>388.20000000000005</v>
      </c>
      <c r="N258" s="270" t="s">
        <v>203</v>
      </c>
      <c r="O258" s="227" t="s">
        <v>203</v>
      </c>
      <c r="P258" s="227" t="s">
        <v>203</v>
      </c>
      <c r="Q258" s="227" t="s">
        <v>203</v>
      </c>
      <c r="R258" s="227" t="s">
        <v>203</v>
      </c>
      <c r="S258" s="227" t="s">
        <v>203</v>
      </c>
      <c r="T258" s="227" t="s">
        <v>203</v>
      </c>
      <c r="U258" s="227" t="s">
        <v>203</v>
      </c>
      <c r="V258" s="227" t="s">
        <v>203</v>
      </c>
      <c r="W258" s="227" t="s">
        <v>203</v>
      </c>
      <c r="X258" s="227" t="s">
        <v>203</v>
      </c>
      <c r="Y258" s="227" t="s">
        <v>203</v>
      </c>
      <c r="Z258" s="227" t="s">
        <v>203</v>
      </c>
      <c r="AA258" s="86">
        <f t="shared" si="133"/>
        <v>0</v>
      </c>
      <c r="AB258" s="223">
        <f t="shared" si="126"/>
        <v>1.6666666666666666E-2</v>
      </c>
    </row>
    <row r="259" spans="1:28" customFormat="1" x14ac:dyDescent="0.2">
      <c r="A259" s="8">
        <v>361</v>
      </c>
      <c r="B259" s="9" t="s">
        <v>132</v>
      </c>
      <c r="C259" s="7">
        <v>5556249</v>
      </c>
      <c r="D259" s="10">
        <v>42303</v>
      </c>
      <c r="E259" s="46"/>
      <c r="F259" s="196">
        <v>2588</v>
      </c>
      <c r="G259" s="267">
        <f t="shared" si="127"/>
        <v>2329.2000000000003</v>
      </c>
      <c r="H259" s="266">
        <f t="shared" si="139"/>
        <v>77.640000000000015</v>
      </c>
      <c r="I259" s="266">
        <f t="shared" si="129"/>
        <v>465.84000000000009</v>
      </c>
      <c r="J259" s="266">
        <f t="shared" si="130"/>
        <v>465.84000000000009</v>
      </c>
      <c r="K259" s="266">
        <f t="shared" si="131"/>
        <v>465.84000000000009</v>
      </c>
      <c r="L259" s="266">
        <f t="shared" si="132"/>
        <v>465.84000000000009</v>
      </c>
      <c r="M259" s="266">
        <f t="shared" si="140"/>
        <v>388.20000000000005</v>
      </c>
      <c r="N259" s="270" t="s">
        <v>203</v>
      </c>
      <c r="O259" s="227" t="s">
        <v>203</v>
      </c>
      <c r="P259" s="227" t="s">
        <v>203</v>
      </c>
      <c r="Q259" s="227" t="s">
        <v>203</v>
      </c>
      <c r="R259" s="227" t="s">
        <v>203</v>
      </c>
      <c r="S259" s="227" t="s">
        <v>203</v>
      </c>
      <c r="T259" s="227" t="s">
        <v>203</v>
      </c>
      <c r="U259" s="227" t="s">
        <v>203</v>
      </c>
      <c r="V259" s="227" t="s">
        <v>203</v>
      </c>
      <c r="W259" s="227" t="s">
        <v>203</v>
      </c>
      <c r="X259" s="227" t="s">
        <v>203</v>
      </c>
      <c r="Y259" s="227" t="s">
        <v>203</v>
      </c>
      <c r="Z259" s="227" t="s">
        <v>203</v>
      </c>
      <c r="AA259" s="86">
        <f t="shared" si="133"/>
        <v>0</v>
      </c>
      <c r="AB259" s="223">
        <f t="shared" si="126"/>
        <v>1.6666666666666666E-2</v>
      </c>
    </row>
    <row r="260" spans="1:28" customFormat="1" x14ac:dyDescent="0.2">
      <c r="A260" s="8">
        <v>362</v>
      </c>
      <c r="B260" s="9" t="s">
        <v>132</v>
      </c>
      <c r="C260" s="7">
        <v>5556249</v>
      </c>
      <c r="D260" s="10">
        <v>42303</v>
      </c>
      <c r="E260" s="46"/>
      <c r="F260" s="196">
        <v>2588</v>
      </c>
      <c r="G260" s="267">
        <f t="shared" si="127"/>
        <v>2329.2000000000003</v>
      </c>
      <c r="H260" s="266">
        <f t="shared" si="139"/>
        <v>77.640000000000015</v>
      </c>
      <c r="I260" s="266">
        <f t="shared" si="129"/>
        <v>465.84000000000009</v>
      </c>
      <c r="J260" s="266">
        <f t="shared" si="130"/>
        <v>465.84000000000009</v>
      </c>
      <c r="K260" s="266">
        <f t="shared" si="131"/>
        <v>465.84000000000009</v>
      </c>
      <c r="L260" s="266">
        <f t="shared" si="132"/>
        <v>465.84000000000009</v>
      </c>
      <c r="M260" s="266">
        <f t="shared" si="140"/>
        <v>388.20000000000005</v>
      </c>
      <c r="N260" s="270" t="s">
        <v>203</v>
      </c>
      <c r="O260" s="227" t="s">
        <v>203</v>
      </c>
      <c r="P260" s="227" t="s">
        <v>203</v>
      </c>
      <c r="Q260" s="227" t="s">
        <v>203</v>
      </c>
      <c r="R260" s="227" t="s">
        <v>203</v>
      </c>
      <c r="S260" s="227" t="s">
        <v>203</v>
      </c>
      <c r="T260" s="227" t="s">
        <v>203</v>
      </c>
      <c r="U260" s="227" t="s">
        <v>203</v>
      </c>
      <c r="V260" s="227" t="s">
        <v>203</v>
      </c>
      <c r="W260" s="227" t="s">
        <v>203</v>
      </c>
      <c r="X260" s="227" t="s">
        <v>203</v>
      </c>
      <c r="Y260" s="227" t="s">
        <v>203</v>
      </c>
      <c r="Z260" s="227" t="s">
        <v>203</v>
      </c>
      <c r="AA260" s="86">
        <f t="shared" si="133"/>
        <v>0</v>
      </c>
      <c r="AB260" s="223">
        <f t="shared" si="126"/>
        <v>1.6666666666666666E-2</v>
      </c>
    </row>
    <row r="261" spans="1:28" customFormat="1" x14ac:dyDescent="0.2">
      <c r="A261" s="8">
        <v>363</v>
      </c>
      <c r="B261" s="9" t="s">
        <v>132</v>
      </c>
      <c r="C261" s="7">
        <v>5556249</v>
      </c>
      <c r="D261" s="10">
        <v>42303</v>
      </c>
      <c r="E261" s="46"/>
      <c r="F261" s="196">
        <v>2588</v>
      </c>
      <c r="G261" s="267">
        <f t="shared" si="127"/>
        <v>2329.2000000000003</v>
      </c>
      <c r="H261" s="266">
        <f t="shared" si="139"/>
        <v>77.640000000000015</v>
      </c>
      <c r="I261" s="266">
        <f t="shared" si="129"/>
        <v>465.84000000000009</v>
      </c>
      <c r="J261" s="266">
        <f t="shared" si="130"/>
        <v>465.84000000000009</v>
      </c>
      <c r="K261" s="266">
        <f t="shared" si="131"/>
        <v>465.84000000000009</v>
      </c>
      <c r="L261" s="266">
        <f t="shared" si="132"/>
        <v>465.84000000000009</v>
      </c>
      <c r="M261" s="266">
        <f t="shared" si="140"/>
        <v>388.20000000000005</v>
      </c>
      <c r="N261" s="270" t="s">
        <v>203</v>
      </c>
      <c r="O261" s="227" t="s">
        <v>203</v>
      </c>
      <c r="P261" s="227" t="s">
        <v>203</v>
      </c>
      <c r="Q261" s="227" t="s">
        <v>203</v>
      </c>
      <c r="R261" s="227" t="s">
        <v>203</v>
      </c>
      <c r="S261" s="227" t="s">
        <v>203</v>
      </c>
      <c r="T261" s="227" t="s">
        <v>203</v>
      </c>
      <c r="U261" s="227" t="s">
        <v>203</v>
      </c>
      <c r="V261" s="227" t="s">
        <v>203</v>
      </c>
      <c r="W261" s="227" t="s">
        <v>203</v>
      </c>
      <c r="X261" s="227" t="s">
        <v>203</v>
      </c>
      <c r="Y261" s="227" t="s">
        <v>203</v>
      </c>
      <c r="Z261" s="227" t="s">
        <v>203</v>
      </c>
      <c r="AA261" s="86">
        <f t="shared" si="133"/>
        <v>0</v>
      </c>
      <c r="AB261" s="223">
        <f t="shared" si="126"/>
        <v>1.6666666666666666E-2</v>
      </c>
    </row>
    <row r="262" spans="1:28" customFormat="1" x14ac:dyDescent="0.2">
      <c r="A262" s="8">
        <v>364</v>
      </c>
      <c r="B262" s="9" t="s">
        <v>132</v>
      </c>
      <c r="C262" s="7">
        <v>5556249</v>
      </c>
      <c r="D262" s="10">
        <v>42303</v>
      </c>
      <c r="E262" s="46"/>
      <c r="F262" s="196">
        <v>2588</v>
      </c>
      <c r="G262" s="267">
        <f t="shared" si="127"/>
        <v>2329.2000000000003</v>
      </c>
      <c r="H262" s="266">
        <f t="shared" si="139"/>
        <v>77.640000000000015</v>
      </c>
      <c r="I262" s="266">
        <f t="shared" si="129"/>
        <v>465.84000000000009</v>
      </c>
      <c r="J262" s="266">
        <f t="shared" si="130"/>
        <v>465.84000000000009</v>
      </c>
      <c r="K262" s="266">
        <f t="shared" si="131"/>
        <v>465.84000000000009</v>
      </c>
      <c r="L262" s="266">
        <f t="shared" si="132"/>
        <v>465.84000000000009</v>
      </c>
      <c r="M262" s="266">
        <f t="shared" si="140"/>
        <v>388.20000000000005</v>
      </c>
      <c r="N262" s="270" t="s">
        <v>203</v>
      </c>
      <c r="O262" s="227" t="s">
        <v>203</v>
      </c>
      <c r="P262" s="227" t="s">
        <v>203</v>
      </c>
      <c r="Q262" s="227" t="s">
        <v>203</v>
      </c>
      <c r="R262" s="227" t="s">
        <v>203</v>
      </c>
      <c r="S262" s="227" t="s">
        <v>203</v>
      </c>
      <c r="T262" s="227" t="s">
        <v>203</v>
      </c>
      <c r="U262" s="227" t="s">
        <v>203</v>
      </c>
      <c r="V262" s="227" t="s">
        <v>203</v>
      </c>
      <c r="W262" s="227" t="s">
        <v>203</v>
      </c>
      <c r="X262" s="227" t="s">
        <v>203</v>
      </c>
      <c r="Y262" s="227" t="s">
        <v>203</v>
      </c>
      <c r="Z262" s="227" t="s">
        <v>203</v>
      </c>
      <c r="AA262" s="86">
        <f t="shared" si="133"/>
        <v>0</v>
      </c>
      <c r="AB262" s="223">
        <f t="shared" si="126"/>
        <v>1.6666666666666666E-2</v>
      </c>
    </row>
    <row r="263" spans="1:28" customFormat="1" x14ac:dyDescent="0.2">
      <c r="A263" s="260">
        <v>365</v>
      </c>
      <c r="B263" s="9" t="s">
        <v>132</v>
      </c>
      <c r="C263" s="7">
        <v>5556249</v>
      </c>
      <c r="D263" s="261">
        <v>42303</v>
      </c>
      <c r="E263" s="262"/>
      <c r="F263" s="196">
        <v>2588</v>
      </c>
      <c r="G263" s="267">
        <f t="shared" si="127"/>
        <v>2329.2000000000003</v>
      </c>
      <c r="H263" s="266">
        <f t="shared" si="139"/>
        <v>77.640000000000015</v>
      </c>
      <c r="I263" s="266">
        <f t="shared" si="129"/>
        <v>465.84000000000009</v>
      </c>
      <c r="J263" s="266">
        <f t="shared" si="130"/>
        <v>465.84000000000009</v>
      </c>
      <c r="K263" s="266">
        <f t="shared" si="131"/>
        <v>465.84000000000009</v>
      </c>
      <c r="L263" s="266">
        <f t="shared" si="132"/>
        <v>465.84000000000009</v>
      </c>
      <c r="M263" s="266">
        <f t="shared" si="140"/>
        <v>388.20000000000005</v>
      </c>
      <c r="N263" s="270" t="s">
        <v>203</v>
      </c>
      <c r="O263" s="227" t="s">
        <v>203</v>
      </c>
      <c r="P263" s="227" t="s">
        <v>203</v>
      </c>
      <c r="Q263" s="227" t="s">
        <v>203</v>
      </c>
      <c r="R263" s="227" t="s">
        <v>203</v>
      </c>
      <c r="S263" s="227" t="s">
        <v>203</v>
      </c>
      <c r="T263" s="227" t="s">
        <v>203</v>
      </c>
      <c r="U263" s="227" t="s">
        <v>203</v>
      </c>
      <c r="V263" s="227" t="s">
        <v>203</v>
      </c>
      <c r="W263" s="227" t="s">
        <v>203</v>
      </c>
      <c r="X263" s="227" t="s">
        <v>203</v>
      </c>
      <c r="Y263" s="227" t="s">
        <v>203</v>
      </c>
      <c r="Z263" s="227" t="s">
        <v>203</v>
      </c>
      <c r="AA263" s="86">
        <f t="shared" si="133"/>
        <v>0</v>
      </c>
      <c r="AB263" s="223">
        <f t="shared" ref="AB263" si="143">20%/12</f>
        <v>1.6666666666666666E-2</v>
      </c>
    </row>
    <row r="264" spans="1:28" customFormat="1" x14ac:dyDescent="0.2">
      <c r="A264" s="8">
        <v>366</v>
      </c>
      <c r="B264" s="9" t="s">
        <v>132</v>
      </c>
      <c r="C264" s="7">
        <v>5556249</v>
      </c>
      <c r="D264" s="10">
        <v>42303</v>
      </c>
      <c r="E264" s="46"/>
      <c r="F264" s="196">
        <v>2588</v>
      </c>
      <c r="G264" s="267">
        <f t="shared" si="127"/>
        <v>2329.2000000000003</v>
      </c>
      <c r="H264" s="266">
        <f t="shared" si="139"/>
        <v>77.640000000000015</v>
      </c>
      <c r="I264" s="266">
        <f t="shared" si="129"/>
        <v>465.84000000000009</v>
      </c>
      <c r="J264" s="266">
        <f t="shared" si="130"/>
        <v>465.84000000000009</v>
      </c>
      <c r="K264" s="266">
        <f t="shared" si="131"/>
        <v>465.84000000000009</v>
      </c>
      <c r="L264" s="266">
        <f t="shared" si="132"/>
        <v>465.84000000000009</v>
      </c>
      <c r="M264" s="266">
        <f t="shared" si="140"/>
        <v>388.20000000000005</v>
      </c>
      <c r="N264" s="270" t="s">
        <v>203</v>
      </c>
      <c r="O264" s="227" t="s">
        <v>203</v>
      </c>
      <c r="P264" s="227" t="s">
        <v>203</v>
      </c>
      <c r="Q264" s="227" t="s">
        <v>203</v>
      </c>
      <c r="R264" s="227" t="s">
        <v>203</v>
      </c>
      <c r="S264" s="227" t="s">
        <v>203</v>
      </c>
      <c r="T264" s="227" t="s">
        <v>203</v>
      </c>
      <c r="U264" s="227" t="s">
        <v>203</v>
      </c>
      <c r="V264" s="227" t="s">
        <v>203</v>
      </c>
      <c r="W264" s="227" t="s">
        <v>203</v>
      </c>
      <c r="X264" s="227" t="s">
        <v>203</v>
      </c>
      <c r="Y264" s="227" t="s">
        <v>203</v>
      </c>
      <c r="Z264" s="227" t="s">
        <v>203</v>
      </c>
      <c r="AA264" s="86">
        <f t="shared" si="133"/>
        <v>0</v>
      </c>
      <c r="AB264" s="223">
        <f t="shared" si="126"/>
        <v>1.6666666666666666E-2</v>
      </c>
    </row>
    <row r="265" spans="1:28" customFormat="1" x14ac:dyDescent="0.2">
      <c r="A265" s="8">
        <v>367</v>
      </c>
      <c r="B265" s="9" t="s">
        <v>132</v>
      </c>
      <c r="C265" s="7">
        <v>5556249</v>
      </c>
      <c r="D265" s="10">
        <v>42303</v>
      </c>
      <c r="E265" s="46"/>
      <c r="F265" s="196">
        <v>2588</v>
      </c>
      <c r="G265" s="267">
        <f t="shared" si="127"/>
        <v>2329.2000000000003</v>
      </c>
      <c r="H265" s="266">
        <f t="shared" si="139"/>
        <v>77.640000000000015</v>
      </c>
      <c r="I265" s="266">
        <f t="shared" si="129"/>
        <v>465.84000000000009</v>
      </c>
      <c r="J265" s="266">
        <f t="shared" si="130"/>
        <v>465.84000000000009</v>
      </c>
      <c r="K265" s="266">
        <f t="shared" si="131"/>
        <v>465.84000000000009</v>
      </c>
      <c r="L265" s="266">
        <f t="shared" si="132"/>
        <v>465.84000000000009</v>
      </c>
      <c r="M265" s="266">
        <f t="shared" si="140"/>
        <v>388.20000000000005</v>
      </c>
      <c r="N265" s="270" t="s">
        <v>203</v>
      </c>
      <c r="O265" s="227" t="s">
        <v>203</v>
      </c>
      <c r="P265" s="227" t="s">
        <v>203</v>
      </c>
      <c r="Q265" s="227" t="s">
        <v>203</v>
      </c>
      <c r="R265" s="227" t="s">
        <v>203</v>
      </c>
      <c r="S265" s="227" t="s">
        <v>203</v>
      </c>
      <c r="T265" s="227" t="s">
        <v>203</v>
      </c>
      <c r="U265" s="227" t="s">
        <v>203</v>
      </c>
      <c r="V265" s="227" t="s">
        <v>203</v>
      </c>
      <c r="W265" s="227" t="s">
        <v>203</v>
      </c>
      <c r="X265" s="227" t="s">
        <v>203</v>
      </c>
      <c r="Y265" s="227" t="s">
        <v>203</v>
      </c>
      <c r="Z265" s="227" t="s">
        <v>203</v>
      </c>
      <c r="AA265" s="86">
        <f t="shared" si="133"/>
        <v>0</v>
      </c>
      <c r="AB265" s="223">
        <f t="shared" ref="AB265:AB290" si="144">20%/12</f>
        <v>1.6666666666666666E-2</v>
      </c>
    </row>
    <row r="266" spans="1:28" customFormat="1" x14ac:dyDescent="0.2">
      <c r="A266" s="8">
        <v>368</v>
      </c>
      <c r="B266" s="9" t="s">
        <v>132</v>
      </c>
      <c r="C266" s="7">
        <v>5556249</v>
      </c>
      <c r="D266" s="10">
        <v>42303</v>
      </c>
      <c r="E266" s="46"/>
      <c r="F266" s="196">
        <v>2588</v>
      </c>
      <c r="G266" s="267">
        <f t="shared" ref="G266:G287" si="145">F266*90%</f>
        <v>2329.2000000000003</v>
      </c>
      <c r="H266" s="266">
        <f t="shared" si="139"/>
        <v>77.640000000000015</v>
      </c>
      <c r="I266" s="266">
        <f t="shared" ref="I266:I268" si="146">G266*20%</f>
        <v>465.84000000000009</v>
      </c>
      <c r="J266" s="266">
        <f t="shared" ref="J266:J267" si="147">G266*20%</f>
        <v>465.84000000000009</v>
      </c>
      <c r="K266" s="266">
        <f t="shared" ref="K266:K286" si="148">G266*20%</f>
        <v>465.84000000000009</v>
      </c>
      <c r="L266" s="266">
        <f t="shared" si="132"/>
        <v>465.84000000000009</v>
      </c>
      <c r="M266" s="266">
        <f t="shared" si="140"/>
        <v>388.20000000000005</v>
      </c>
      <c r="N266" s="270" t="s">
        <v>203</v>
      </c>
      <c r="O266" s="227" t="s">
        <v>203</v>
      </c>
      <c r="P266" s="227" t="s">
        <v>203</v>
      </c>
      <c r="Q266" s="227" t="s">
        <v>203</v>
      </c>
      <c r="R266" s="227" t="s">
        <v>203</v>
      </c>
      <c r="S266" s="227" t="s">
        <v>203</v>
      </c>
      <c r="T266" s="227" t="s">
        <v>203</v>
      </c>
      <c r="U266" s="227" t="s">
        <v>203</v>
      </c>
      <c r="V266" s="227" t="s">
        <v>203</v>
      </c>
      <c r="W266" s="227" t="s">
        <v>203</v>
      </c>
      <c r="X266" s="227" t="s">
        <v>203</v>
      </c>
      <c r="Y266" s="227" t="s">
        <v>203</v>
      </c>
      <c r="Z266" s="227" t="s">
        <v>203</v>
      </c>
      <c r="AA266" s="86">
        <f t="shared" si="133"/>
        <v>0</v>
      </c>
      <c r="AB266" s="223">
        <f t="shared" si="144"/>
        <v>1.6666666666666666E-2</v>
      </c>
    </row>
    <row r="267" spans="1:28" customFormat="1" x14ac:dyDescent="0.2">
      <c r="A267" s="8">
        <v>369</v>
      </c>
      <c r="B267" s="9" t="s">
        <v>132</v>
      </c>
      <c r="C267" s="7">
        <v>5556249</v>
      </c>
      <c r="D267" s="10">
        <v>42303</v>
      </c>
      <c r="E267" s="46"/>
      <c r="F267" s="196">
        <v>2588</v>
      </c>
      <c r="G267" s="267">
        <f t="shared" si="145"/>
        <v>2329.2000000000003</v>
      </c>
      <c r="H267" s="266">
        <f t="shared" si="139"/>
        <v>77.640000000000015</v>
      </c>
      <c r="I267" s="266">
        <f t="shared" si="146"/>
        <v>465.84000000000009</v>
      </c>
      <c r="J267" s="266">
        <f t="shared" si="147"/>
        <v>465.84000000000009</v>
      </c>
      <c r="K267" s="266">
        <f t="shared" si="148"/>
        <v>465.84000000000009</v>
      </c>
      <c r="L267" s="266">
        <f t="shared" si="132"/>
        <v>465.84000000000009</v>
      </c>
      <c r="M267" s="266">
        <f t="shared" si="140"/>
        <v>388.20000000000005</v>
      </c>
      <c r="N267" s="270" t="s">
        <v>203</v>
      </c>
      <c r="O267" s="227" t="s">
        <v>203</v>
      </c>
      <c r="P267" s="227" t="s">
        <v>203</v>
      </c>
      <c r="Q267" s="227" t="s">
        <v>203</v>
      </c>
      <c r="R267" s="227" t="s">
        <v>203</v>
      </c>
      <c r="S267" s="227" t="s">
        <v>203</v>
      </c>
      <c r="T267" s="227" t="s">
        <v>203</v>
      </c>
      <c r="U267" s="227" t="s">
        <v>203</v>
      </c>
      <c r="V267" s="227" t="s">
        <v>203</v>
      </c>
      <c r="W267" s="227" t="s">
        <v>203</v>
      </c>
      <c r="X267" s="227" t="s">
        <v>203</v>
      </c>
      <c r="Y267" s="227" t="s">
        <v>203</v>
      </c>
      <c r="Z267" s="227" t="s">
        <v>203</v>
      </c>
      <c r="AA267" s="86">
        <f t="shared" si="133"/>
        <v>0</v>
      </c>
      <c r="AB267" s="223">
        <f t="shared" si="144"/>
        <v>1.6666666666666666E-2</v>
      </c>
    </row>
    <row r="268" spans="1:28" customFormat="1" x14ac:dyDescent="0.2">
      <c r="A268" s="8">
        <v>370</v>
      </c>
      <c r="B268" s="9" t="s">
        <v>132</v>
      </c>
      <c r="C268" s="7">
        <v>5556249</v>
      </c>
      <c r="D268" s="10">
        <v>42303</v>
      </c>
      <c r="E268" s="46"/>
      <c r="F268" s="196">
        <v>2588</v>
      </c>
      <c r="G268" s="267">
        <f t="shared" si="145"/>
        <v>2329.2000000000003</v>
      </c>
      <c r="H268" s="266">
        <f>G268*(20%/12*2)</f>
        <v>77.640000000000015</v>
      </c>
      <c r="I268" s="266">
        <f t="shared" si="146"/>
        <v>465.84000000000009</v>
      </c>
      <c r="J268" s="266">
        <f>G268*20%</f>
        <v>465.84000000000009</v>
      </c>
      <c r="K268" s="266">
        <f t="shared" si="148"/>
        <v>465.84000000000009</v>
      </c>
      <c r="L268" s="266">
        <f t="shared" si="132"/>
        <v>465.84000000000009</v>
      </c>
      <c r="M268" s="266">
        <f t="shared" si="140"/>
        <v>388.20000000000005</v>
      </c>
      <c r="N268" s="270" t="s">
        <v>203</v>
      </c>
      <c r="O268" s="227" t="s">
        <v>203</v>
      </c>
      <c r="P268" s="227" t="s">
        <v>203</v>
      </c>
      <c r="Q268" s="227" t="s">
        <v>203</v>
      </c>
      <c r="R268" s="227" t="s">
        <v>203</v>
      </c>
      <c r="S268" s="227" t="s">
        <v>203</v>
      </c>
      <c r="T268" s="227" t="s">
        <v>203</v>
      </c>
      <c r="U268" s="227" t="s">
        <v>203</v>
      </c>
      <c r="V268" s="227" t="s">
        <v>203</v>
      </c>
      <c r="W268" s="227" t="s">
        <v>203</v>
      </c>
      <c r="X268" s="227" t="s">
        <v>203</v>
      </c>
      <c r="Y268" s="227" t="s">
        <v>203</v>
      </c>
      <c r="Z268" s="227" t="s">
        <v>203</v>
      </c>
      <c r="AA268" s="86">
        <f t="shared" si="133"/>
        <v>0</v>
      </c>
      <c r="AB268" s="223">
        <f t="shared" si="144"/>
        <v>1.6666666666666666E-2</v>
      </c>
    </row>
    <row r="269" spans="1:28" customFormat="1" x14ac:dyDescent="0.2">
      <c r="A269" s="8">
        <v>371</v>
      </c>
      <c r="B269" s="9" t="s">
        <v>132</v>
      </c>
      <c r="C269" s="7">
        <v>5556249</v>
      </c>
      <c r="D269" s="10">
        <v>42303</v>
      </c>
      <c r="E269" s="129"/>
      <c r="F269" s="197">
        <v>2588</v>
      </c>
      <c r="G269" s="267">
        <f t="shared" si="145"/>
        <v>2329.2000000000003</v>
      </c>
      <c r="H269" s="266">
        <f>G269*(20%/12*2)</f>
        <v>77.640000000000015</v>
      </c>
      <c r="I269" s="266">
        <f>G269*20%</f>
        <v>465.84000000000009</v>
      </c>
      <c r="J269" s="266">
        <f>G269*20%</f>
        <v>465.84000000000009</v>
      </c>
      <c r="K269" s="266">
        <f t="shared" si="148"/>
        <v>465.84000000000009</v>
      </c>
      <c r="L269" s="266">
        <f t="shared" si="132"/>
        <v>465.84000000000009</v>
      </c>
      <c r="M269" s="266">
        <f t="shared" si="140"/>
        <v>388.20000000000005</v>
      </c>
      <c r="N269" s="270" t="s">
        <v>203</v>
      </c>
      <c r="O269" s="227" t="s">
        <v>203</v>
      </c>
      <c r="P269" s="227" t="s">
        <v>203</v>
      </c>
      <c r="Q269" s="227" t="s">
        <v>203</v>
      </c>
      <c r="R269" s="227" t="s">
        <v>203</v>
      </c>
      <c r="S269" s="227" t="s">
        <v>203</v>
      </c>
      <c r="T269" s="227" t="s">
        <v>203</v>
      </c>
      <c r="U269" s="227" t="s">
        <v>203</v>
      </c>
      <c r="V269" s="227" t="s">
        <v>203</v>
      </c>
      <c r="W269" s="227" t="s">
        <v>203</v>
      </c>
      <c r="X269" s="227" t="s">
        <v>203</v>
      </c>
      <c r="Y269" s="227" t="s">
        <v>203</v>
      </c>
      <c r="Z269" s="227" t="s">
        <v>203</v>
      </c>
      <c r="AA269" s="86">
        <f t="shared" si="133"/>
        <v>0</v>
      </c>
      <c r="AB269" s="223">
        <f t="shared" si="144"/>
        <v>1.6666666666666666E-2</v>
      </c>
    </row>
    <row r="270" spans="1:28" customFormat="1" x14ac:dyDescent="0.2">
      <c r="A270" s="8">
        <v>373</v>
      </c>
      <c r="B270" s="9" t="s">
        <v>170</v>
      </c>
      <c r="C270" s="7">
        <v>6430</v>
      </c>
      <c r="D270" s="10">
        <v>42515</v>
      </c>
      <c r="E270" s="44"/>
      <c r="F270" s="196">
        <v>395</v>
      </c>
      <c r="G270" s="267">
        <f t="shared" si="145"/>
        <v>355.5</v>
      </c>
      <c r="H270" s="278">
        <v>0</v>
      </c>
      <c r="I270" s="266">
        <v>41.51</v>
      </c>
      <c r="J270" s="266">
        <f>G270*20%</f>
        <v>71.100000000000009</v>
      </c>
      <c r="K270" s="266">
        <f t="shared" si="148"/>
        <v>71.100000000000009</v>
      </c>
      <c r="L270" s="266">
        <f t="shared" si="132"/>
        <v>71.100000000000009</v>
      </c>
      <c r="M270" s="266">
        <f>G270*20%</f>
        <v>71.100000000000009</v>
      </c>
      <c r="N270" s="270">
        <f>((G270*20%)/12)*5</f>
        <v>29.625000000000004</v>
      </c>
      <c r="O270" s="227" t="s">
        <v>203</v>
      </c>
      <c r="P270" s="227" t="s">
        <v>203</v>
      </c>
      <c r="Q270" s="227" t="s">
        <v>203</v>
      </c>
      <c r="R270" s="227" t="s">
        <v>203</v>
      </c>
      <c r="S270" s="227" t="s">
        <v>203</v>
      </c>
      <c r="T270" s="227" t="s">
        <v>203</v>
      </c>
      <c r="U270" s="227" t="s">
        <v>203</v>
      </c>
      <c r="V270" s="227" t="s">
        <v>203</v>
      </c>
      <c r="W270" s="227" t="s">
        <v>203</v>
      </c>
      <c r="X270" s="227" t="s">
        <v>203</v>
      </c>
      <c r="Y270" s="227" t="s">
        <v>203</v>
      </c>
      <c r="Z270" s="227" t="s">
        <v>203</v>
      </c>
      <c r="AA270" s="86">
        <f t="shared" si="133"/>
        <v>0</v>
      </c>
      <c r="AB270" s="223">
        <f t="shared" si="144"/>
        <v>1.6666666666666666E-2</v>
      </c>
    </row>
    <row r="271" spans="1:28" customFormat="1" x14ac:dyDescent="0.2">
      <c r="A271" s="8">
        <f>'REAVALIAÇÃO GERAL'!A278</f>
        <v>378</v>
      </c>
      <c r="B271" s="9" t="str">
        <f>'REAVALIAÇÃO GERAL'!B278</f>
        <v>NOTEBOOK ACER ALPHA SWITCH 12" 128 SSD</v>
      </c>
      <c r="C271" s="7">
        <f>'REAVALIAÇÃO GERAL'!C278</f>
        <v>203</v>
      </c>
      <c r="D271" s="10">
        <f>'REAVALIAÇÃO GERAL'!D278</f>
        <v>42916</v>
      </c>
      <c r="E271" s="44">
        <f>'REAVALIAÇÃO GERAL'!E278</f>
        <v>0</v>
      </c>
      <c r="F271" s="196">
        <f>'REAVALIAÇÃO GERAL'!F278</f>
        <v>4491</v>
      </c>
      <c r="G271" s="180">
        <f t="shared" si="145"/>
        <v>4041.9</v>
      </c>
      <c r="H271" s="279">
        <v>0</v>
      </c>
      <c r="I271" s="279">
        <v>0</v>
      </c>
      <c r="J271" s="187">
        <f>G271*(20%/12*6)</f>
        <v>404.19000000000005</v>
      </c>
      <c r="K271" s="187">
        <f t="shared" si="148"/>
        <v>808.38000000000011</v>
      </c>
      <c r="L271" s="187">
        <f t="shared" si="132"/>
        <v>808.38000000000011</v>
      </c>
      <c r="M271" s="187">
        <f t="shared" ref="M271:M287" si="149">G271*20%</f>
        <v>808.38000000000011</v>
      </c>
      <c r="N271" s="187">
        <f>G271*20%</f>
        <v>808.38000000000011</v>
      </c>
      <c r="O271" s="227">
        <f>G271*AB271</f>
        <v>67.364999999999995</v>
      </c>
      <c r="P271" s="227">
        <f>G271*AB271</f>
        <v>67.364999999999995</v>
      </c>
      <c r="Q271" s="227">
        <f>G271*AB271</f>
        <v>67.364999999999995</v>
      </c>
      <c r="R271" s="227">
        <f>G271*AB271</f>
        <v>67.364999999999995</v>
      </c>
      <c r="S271" s="227">
        <f>G271*AB271</f>
        <v>67.364999999999995</v>
      </c>
      <c r="T271" s="227">
        <f>G271*AB271</f>
        <v>67.364999999999995</v>
      </c>
      <c r="U271" s="227" t="s">
        <v>203</v>
      </c>
      <c r="V271" s="227" t="s">
        <v>203</v>
      </c>
      <c r="W271" s="227" t="s">
        <v>203</v>
      </c>
      <c r="X271" s="227" t="s">
        <v>203</v>
      </c>
      <c r="Y271" s="227" t="s">
        <v>203</v>
      </c>
      <c r="Z271" s="227" t="s">
        <v>203</v>
      </c>
      <c r="AA271" s="86">
        <f t="shared" si="133"/>
        <v>404.19</v>
      </c>
      <c r="AB271" s="223">
        <f t="shared" si="144"/>
        <v>1.6666666666666666E-2</v>
      </c>
    </row>
    <row r="272" spans="1:28" customFormat="1" x14ac:dyDescent="0.2">
      <c r="A272" s="8">
        <f>'REAVALIAÇÃO GERAL'!A279</f>
        <v>379</v>
      </c>
      <c r="B272" s="9" t="str">
        <f>'REAVALIAÇÃO GERAL'!B279</f>
        <v>NOTEBOOK ACER ALPHA SWITCH 12" 128 SSD</v>
      </c>
      <c r="C272" s="7">
        <f>'REAVALIAÇÃO GERAL'!C279</f>
        <v>203</v>
      </c>
      <c r="D272" s="10">
        <f>'REAVALIAÇÃO GERAL'!D279</f>
        <v>42916</v>
      </c>
      <c r="E272" s="44">
        <f>'REAVALIAÇÃO GERAL'!E279</f>
        <v>0</v>
      </c>
      <c r="F272" s="196">
        <f>'REAVALIAÇÃO GERAL'!F279</f>
        <v>4491</v>
      </c>
      <c r="G272" s="180">
        <f t="shared" si="145"/>
        <v>4041.9</v>
      </c>
      <c r="H272" s="279">
        <v>0</v>
      </c>
      <c r="I272" s="279">
        <v>0</v>
      </c>
      <c r="J272" s="187">
        <f t="shared" ref="J272:J286" si="150">G272*(20%/12*6)</f>
        <v>404.19000000000005</v>
      </c>
      <c r="K272" s="187">
        <f t="shared" si="148"/>
        <v>808.38000000000011</v>
      </c>
      <c r="L272" s="187">
        <f t="shared" si="132"/>
        <v>808.38000000000011</v>
      </c>
      <c r="M272" s="187">
        <f t="shared" si="149"/>
        <v>808.38000000000011</v>
      </c>
      <c r="N272" s="187">
        <f t="shared" ref="N272:N287" si="151">G272*20%</f>
        <v>808.38000000000011</v>
      </c>
      <c r="O272" s="227">
        <f t="shared" ref="O272:O287" si="152">G272*AB272</f>
        <v>67.364999999999995</v>
      </c>
      <c r="P272" s="227">
        <f t="shared" ref="P272:P287" si="153">G272*AB272</f>
        <v>67.364999999999995</v>
      </c>
      <c r="Q272" s="227">
        <f t="shared" ref="Q272:Q287" si="154">G272*AB272</f>
        <v>67.364999999999995</v>
      </c>
      <c r="R272" s="227">
        <f t="shared" ref="R272:R287" si="155">G272*AB272</f>
        <v>67.364999999999995</v>
      </c>
      <c r="S272" s="227">
        <f t="shared" ref="S272:S290" si="156">G272*AB272</f>
        <v>67.364999999999995</v>
      </c>
      <c r="T272" s="227">
        <f t="shared" ref="T272:T292" si="157">G272*AB272</f>
        <v>67.364999999999995</v>
      </c>
      <c r="U272" s="227" t="s">
        <v>203</v>
      </c>
      <c r="V272" s="227" t="s">
        <v>203</v>
      </c>
      <c r="W272" s="227" t="s">
        <v>203</v>
      </c>
      <c r="X272" s="227" t="s">
        <v>203</v>
      </c>
      <c r="Y272" s="227" t="s">
        <v>203</v>
      </c>
      <c r="Z272" s="227" t="s">
        <v>203</v>
      </c>
      <c r="AA272" s="86">
        <f t="shared" si="133"/>
        <v>404.19</v>
      </c>
      <c r="AB272" s="223">
        <f t="shared" si="144"/>
        <v>1.6666666666666666E-2</v>
      </c>
    </row>
    <row r="273" spans="1:28" customFormat="1" x14ac:dyDescent="0.2">
      <c r="A273" s="8">
        <f>'REAVALIAÇÃO GERAL'!A280</f>
        <v>380</v>
      </c>
      <c r="B273" s="9" t="str">
        <f>'REAVALIAÇÃO GERAL'!B280</f>
        <v>NOBREAK NHS 1400 VA BIVOLT</v>
      </c>
      <c r="C273" s="7">
        <f>'REAVALIAÇÃO GERAL'!C280</f>
        <v>203</v>
      </c>
      <c r="D273" s="10">
        <f>'REAVALIAÇÃO GERAL'!D280</f>
        <v>42916</v>
      </c>
      <c r="E273" s="44">
        <f>'REAVALIAÇÃO GERAL'!E280</f>
        <v>0</v>
      </c>
      <c r="F273" s="196">
        <f>'REAVALIAÇÃO GERAL'!F280</f>
        <v>677</v>
      </c>
      <c r="G273" s="180">
        <f t="shared" si="145"/>
        <v>609.30000000000007</v>
      </c>
      <c r="H273" s="279">
        <v>0</v>
      </c>
      <c r="I273" s="279">
        <v>0</v>
      </c>
      <c r="J273" s="187">
        <f t="shared" si="150"/>
        <v>60.930000000000007</v>
      </c>
      <c r="K273" s="187">
        <f t="shared" si="148"/>
        <v>121.86000000000001</v>
      </c>
      <c r="L273" s="187">
        <f t="shared" si="132"/>
        <v>121.86000000000001</v>
      </c>
      <c r="M273" s="187">
        <f t="shared" si="149"/>
        <v>121.86000000000001</v>
      </c>
      <c r="N273" s="187">
        <f t="shared" si="151"/>
        <v>121.86000000000001</v>
      </c>
      <c r="O273" s="227">
        <f t="shared" si="152"/>
        <v>10.155000000000001</v>
      </c>
      <c r="P273" s="227">
        <f t="shared" si="153"/>
        <v>10.155000000000001</v>
      </c>
      <c r="Q273" s="227">
        <f t="shared" si="154"/>
        <v>10.155000000000001</v>
      </c>
      <c r="R273" s="227">
        <f t="shared" si="155"/>
        <v>10.155000000000001</v>
      </c>
      <c r="S273" s="227">
        <f t="shared" si="156"/>
        <v>10.155000000000001</v>
      </c>
      <c r="T273" s="227">
        <f t="shared" si="157"/>
        <v>10.155000000000001</v>
      </c>
      <c r="U273" s="227" t="s">
        <v>203</v>
      </c>
      <c r="V273" s="227" t="s">
        <v>203</v>
      </c>
      <c r="W273" s="227" t="s">
        <v>203</v>
      </c>
      <c r="X273" s="227" t="s">
        <v>203</v>
      </c>
      <c r="Y273" s="227" t="s">
        <v>203</v>
      </c>
      <c r="Z273" s="227" t="s">
        <v>203</v>
      </c>
      <c r="AA273" s="86">
        <f t="shared" si="133"/>
        <v>60.930000000000007</v>
      </c>
      <c r="AB273" s="223">
        <f t="shared" si="144"/>
        <v>1.6666666666666666E-2</v>
      </c>
    </row>
    <row r="274" spans="1:28" customFormat="1" x14ac:dyDescent="0.2">
      <c r="A274" s="8">
        <f>'REAVALIAÇÃO GERAL'!A281</f>
        <v>381</v>
      </c>
      <c r="B274" s="9" t="str">
        <f>'REAVALIAÇÃO GERAL'!B281</f>
        <v>NOBREAK NHS 1400 VA BIVOLT</v>
      </c>
      <c r="C274" s="7">
        <f>'REAVALIAÇÃO GERAL'!C281</f>
        <v>203</v>
      </c>
      <c r="D274" s="10">
        <f>'REAVALIAÇÃO GERAL'!D281</f>
        <v>42916</v>
      </c>
      <c r="E274" s="44">
        <f>'REAVALIAÇÃO GERAL'!E281</f>
        <v>0</v>
      </c>
      <c r="F274" s="196">
        <f>'REAVALIAÇÃO GERAL'!F281</f>
        <v>677</v>
      </c>
      <c r="G274" s="180">
        <f t="shared" si="145"/>
        <v>609.30000000000007</v>
      </c>
      <c r="H274" s="279">
        <v>0</v>
      </c>
      <c r="I274" s="279">
        <v>0</v>
      </c>
      <c r="J274" s="187">
        <f t="shared" si="150"/>
        <v>60.930000000000007</v>
      </c>
      <c r="K274" s="187">
        <f t="shared" si="148"/>
        <v>121.86000000000001</v>
      </c>
      <c r="L274" s="187">
        <f t="shared" si="132"/>
        <v>121.86000000000001</v>
      </c>
      <c r="M274" s="187">
        <f t="shared" si="149"/>
        <v>121.86000000000001</v>
      </c>
      <c r="N274" s="187">
        <f t="shared" si="151"/>
        <v>121.86000000000001</v>
      </c>
      <c r="O274" s="227">
        <f t="shared" si="152"/>
        <v>10.155000000000001</v>
      </c>
      <c r="P274" s="227">
        <f t="shared" si="153"/>
        <v>10.155000000000001</v>
      </c>
      <c r="Q274" s="227">
        <f t="shared" si="154"/>
        <v>10.155000000000001</v>
      </c>
      <c r="R274" s="227">
        <f t="shared" si="155"/>
        <v>10.155000000000001</v>
      </c>
      <c r="S274" s="227">
        <f t="shared" si="156"/>
        <v>10.155000000000001</v>
      </c>
      <c r="T274" s="227">
        <f t="shared" si="157"/>
        <v>10.155000000000001</v>
      </c>
      <c r="U274" s="227" t="s">
        <v>203</v>
      </c>
      <c r="V274" s="227" t="s">
        <v>203</v>
      </c>
      <c r="W274" s="227" t="s">
        <v>203</v>
      </c>
      <c r="X274" s="227" t="s">
        <v>203</v>
      </c>
      <c r="Y274" s="227" t="s">
        <v>203</v>
      </c>
      <c r="Z274" s="227" t="s">
        <v>203</v>
      </c>
      <c r="AA274" s="86">
        <f t="shared" si="133"/>
        <v>60.930000000000007</v>
      </c>
      <c r="AB274" s="223">
        <f t="shared" si="144"/>
        <v>1.6666666666666666E-2</v>
      </c>
    </row>
    <row r="275" spans="1:28" customFormat="1" x14ac:dyDescent="0.2">
      <c r="A275" s="8">
        <f>'REAVALIAÇÃO GERAL'!A282</f>
        <v>382</v>
      </c>
      <c r="B275" s="9" t="str">
        <f>'REAVALIAÇÃO GERAL'!B282</f>
        <v>NOBREAK NHS 1400 VA BIVOLT</v>
      </c>
      <c r="C275" s="7">
        <f>'REAVALIAÇÃO GERAL'!C282</f>
        <v>203</v>
      </c>
      <c r="D275" s="10">
        <f>'REAVALIAÇÃO GERAL'!D282</f>
        <v>42916</v>
      </c>
      <c r="E275" s="44">
        <f>'REAVALIAÇÃO GERAL'!E282</f>
        <v>0</v>
      </c>
      <c r="F275" s="196">
        <f>'REAVALIAÇÃO GERAL'!F282</f>
        <v>677</v>
      </c>
      <c r="G275" s="180">
        <f t="shared" si="145"/>
        <v>609.30000000000007</v>
      </c>
      <c r="H275" s="279">
        <v>0</v>
      </c>
      <c r="I275" s="279">
        <v>0</v>
      </c>
      <c r="J275" s="187">
        <f t="shared" si="150"/>
        <v>60.930000000000007</v>
      </c>
      <c r="K275" s="187">
        <f t="shared" si="148"/>
        <v>121.86000000000001</v>
      </c>
      <c r="L275" s="187">
        <f t="shared" si="132"/>
        <v>121.86000000000001</v>
      </c>
      <c r="M275" s="187">
        <f t="shared" si="149"/>
        <v>121.86000000000001</v>
      </c>
      <c r="N275" s="187">
        <f t="shared" si="151"/>
        <v>121.86000000000001</v>
      </c>
      <c r="O275" s="227">
        <f t="shared" si="152"/>
        <v>10.155000000000001</v>
      </c>
      <c r="P275" s="227">
        <f t="shared" si="153"/>
        <v>10.155000000000001</v>
      </c>
      <c r="Q275" s="227">
        <f t="shared" si="154"/>
        <v>10.155000000000001</v>
      </c>
      <c r="R275" s="227">
        <f t="shared" si="155"/>
        <v>10.155000000000001</v>
      </c>
      <c r="S275" s="227">
        <f t="shared" si="156"/>
        <v>10.155000000000001</v>
      </c>
      <c r="T275" s="227">
        <f t="shared" si="157"/>
        <v>10.155000000000001</v>
      </c>
      <c r="U275" s="227" t="s">
        <v>203</v>
      </c>
      <c r="V275" s="227" t="s">
        <v>203</v>
      </c>
      <c r="W275" s="227" t="s">
        <v>203</v>
      </c>
      <c r="X275" s="227" t="s">
        <v>203</v>
      </c>
      <c r="Y275" s="227" t="s">
        <v>203</v>
      </c>
      <c r="Z275" s="227" t="s">
        <v>203</v>
      </c>
      <c r="AA275" s="86">
        <f t="shared" si="133"/>
        <v>60.930000000000007</v>
      </c>
      <c r="AB275" s="223">
        <f t="shared" si="144"/>
        <v>1.6666666666666666E-2</v>
      </c>
    </row>
    <row r="276" spans="1:28" customFormat="1" x14ac:dyDescent="0.2">
      <c r="A276" s="8">
        <f>'REAVALIAÇÃO GERAL'!A283</f>
        <v>383</v>
      </c>
      <c r="B276" s="9" t="str">
        <f>'REAVALIAÇÃO GERAL'!B283</f>
        <v>NOBREAK NHS 1400 VA BIVOLT</v>
      </c>
      <c r="C276" s="7">
        <f>'REAVALIAÇÃO GERAL'!C283</f>
        <v>203</v>
      </c>
      <c r="D276" s="10">
        <f>'REAVALIAÇÃO GERAL'!D283</f>
        <v>42916</v>
      </c>
      <c r="E276" s="44">
        <f>'REAVALIAÇÃO GERAL'!E283</f>
        <v>0</v>
      </c>
      <c r="F276" s="196">
        <f>'REAVALIAÇÃO GERAL'!F283</f>
        <v>677</v>
      </c>
      <c r="G276" s="180">
        <f t="shared" si="145"/>
        <v>609.30000000000007</v>
      </c>
      <c r="H276" s="279">
        <v>0</v>
      </c>
      <c r="I276" s="279">
        <v>0</v>
      </c>
      <c r="J276" s="187">
        <f t="shared" si="150"/>
        <v>60.930000000000007</v>
      </c>
      <c r="K276" s="187">
        <f t="shared" si="148"/>
        <v>121.86000000000001</v>
      </c>
      <c r="L276" s="187">
        <f t="shared" si="132"/>
        <v>121.86000000000001</v>
      </c>
      <c r="M276" s="187">
        <f t="shared" si="149"/>
        <v>121.86000000000001</v>
      </c>
      <c r="N276" s="187">
        <f t="shared" si="151"/>
        <v>121.86000000000001</v>
      </c>
      <c r="O276" s="227">
        <f t="shared" si="152"/>
        <v>10.155000000000001</v>
      </c>
      <c r="P276" s="227">
        <f t="shared" si="153"/>
        <v>10.155000000000001</v>
      </c>
      <c r="Q276" s="227">
        <f t="shared" si="154"/>
        <v>10.155000000000001</v>
      </c>
      <c r="R276" s="227">
        <f t="shared" si="155"/>
        <v>10.155000000000001</v>
      </c>
      <c r="S276" s="227">
        <f t="shared" si="156"/>
        <v>10.155000000000001</v>
      </c>
      <c r="T276" s="227">
        <f t="shared" si="157"/>
        <v>10.155000000000001</v>
      </c>
      <c r="U276" s="227" t="s">
        <v>203</v>
      </c>
      <c r="V276" s="227" t="s">
        <v>203</v>
      </c>
      <c r="W276" s="227" t="s">
        <v>203</v>
      </c>
      <c r="X276" s="227" t="s">
        <v>203</v>
      </c>
      <c r="Y276" s="227" t="s">
        <v>203</v>
      </c>
      <c r="Z276" s="227" t="s">
        <v>203</v>
      </c>
      <c r="AA276" s="86">
        <f t="shared" si="133"/>
        <v>60.930000000000007</v>
      </c>
      <c r="AB276" s="223">
        <f t="shared" si="144"/>
        <v>1.6666666666666666E-2</v>
      </c>
    </row>
    <row r="277" spans="1:28" customFormat="1" x14ac:dyDescent="0.2">
      <c r="A277" s="8">
        <f>'REAVALIAÇÃO GERAL'!A284</f>
        <v>384</v>
      </c>
      <c r="B277" s="9" t="str">
        <f>'REAVALIAÇÃO GERAL'!B284</f>
        <v>NOBREAK NHS 1400 VA BIVOLT</v>
      </c>
      <c r="C277" s="7">
        <f>'REAVALIAÇÃO GERAL'!C284</f>
        <v>203</v>
      </c>
      <c r="D277" s="10">
        <f>'REAVALIAÇÃO GERAL'!D284</f>
        <v>42916</v>
      </c>
      <c r="E277" s="44">
        <f>'REAVALIAÇÃO GERAL'!E284</f>
        <v>0</v>
      </c>
      <c r="F277" s="196">
        <f>'REAVALIAÇÃO GERAL'!F284</f>
        <v>677</v>
      </c>
      <c r="G277" s="180">
        <f t="shared" si="145"/>
        <v>609.30000000000007</v>
      </c>
      <c r="H277" s="279">
        <v>0</v>
      </c>
      <c r="I277" s="279">
        <v>0</v>
      </c>
      <c r="J277" s="187">
        <f t="shared" si="150"/>
        <v>60.930000000000007</v>
      </c>
      <c r="K277" s="187">
        <f t="shared" si="148"/>
        <v>121.86000000000001</v>
      </c>
      <c r="L277" s="187">
        <f t="shared" ref="L277:L286" si="158">G277*20%</f>
        <v>121.86000000000001</v>
      </c>
      <c r="M277" s="187">
        <f t="shared" si="149"/>
        <v>121.86000000000001</v>
      </c>
      <c r="N277" s="187">
        <f t="shared" si="151"/>
        <v>121.86000000000001</v>
      </c>
      <c r="O277" s="227">
        <f t="shared" si="152"/>
        <v>10.155000000000001</v>
      </c>
      <c r="P277" s="227">
        <f t="shared" si="153"/>
        <v>10.155000000000001</v>
      </c>
      <c r="Q277" s="227">
        <f t="shared" si="154"/>
        <v>10.155000000000001</v>
      </c>
      <c r="R277" s="227">
        <f t="shared" si="155"/>
        <v>10.155000000000001</v>
      </c>
      <c r="S277" s="227">
        <f t="shared" si="156"/>
        <v>10.155000000000001</v>
      </c>
      <c r="T277" s="227">
        <f t="shared" si="157"/>
        <v>10.155000000000001</v>
      </c>
      <c r="U277" s="227" t="s">
        <v>203</v>
      </c>
      <c r="V277" s="227" t="s">
        <v>203</v>
      </c>
      <c r="W277" s="227" t="s">
        <v>203</v>
      </c>
      <c r="X277" s="227" t="s">
        <v>203</v>
      </c>
      <c r="Y277" s="227" t="s">
        <v>203</v>
      </c>
      <c r="Z277" s="227" t="s">
        <v>203</v>
      </c>
      <c r="AA277" s="86">
        <f t="shared" ref="AA277:AA292" si="159">SUM(O277:Z277)</f>
        <v>60.930000000000007</v>
      </c>
      <c r="AB277" s="223">
        <f t="shared" si="144"/>
        <v>1.6666666666666666E-2</v>
      </c>
    </row>
    <row r="278" spans="1:28" customFormat="1" x14ac:dyDescent="0.2">
      <c r="A278" s="8">
        <f>'REAVALIAÇÃO GERAL'!A285</f>
        <v>385</v>
      </c>
      <c r="B278" s="9" t="str">
        <f>'REAVALIAÇÃO GERAL'!B285</f>
        <v>NOBREAK NHS 1400 VA BIVOLT</v>
      </c>
      <c r="C278" s="7">
        <f>'REAVALIAÇÃO GERAL'!C285</f>
        <v>203</v>
      </c>
      <c r="D278" s="10">
        <f>'REAVALIAÇÃO GERAL'!D285</f>
        <v>42916</v>
      </c>
      <c r="E278" s="44">
        <f>'REAVALIAÇÃO GERAL'!E285</f>
        <v>0</v>
      </c>
      <c r="F278" s="196">
        <f>'REAVALIAÇÃO GERAL'!F285</f>
        <v>677</v>
      </c>
      <c r="G278" s="180">
        <f t="shared" si="145"/>
        <v>609.30000000000007</v>
      </c>
      <c r="H278" s="279">
        <v>0</v>
      </c>
      <c r="I278" s="279">
        <v>0</v>
      </c>
      <c r="J278" s="187">
        <f t="shared" si="150"/>
        <v>60.930000000000007</v>
      </c>
      <c r="K278" s="187">
        <f t="shared" si="148"/>
        <v>121.86000000000001</v>
      </c>
      <c r="L278" s="187">
        <f t="shared" si="158"/>
        <v>121.86000000000001</v>
      </c>
      <c r="M278" s="187">
        <f t="shared" si="149"/>
        <v>121.86000000000001</v>
      </c>
      <c r="N278" s="187">
        <f t="shared" si="151"/>
        <v>121.86000000000001</v>
      </c>
      <c r="O278" s="227">
        <f t="shared" si="152"/>
        <v>10.155000000000001</v>
      </c>
      <c r="P278" s="227">
        <f t="shared" si="153"/>
        <v>10.155000000000001</v>
      </c>
      <c r="Q278" s="227">
        <f t="shared" si="154"/>
        <v>10.155000000000001</v>
      </c>
      <c r="R278" s="227">
        <f t="shared" si="155"/>
        <v>10.155000000000001</v>
      </c>
      <c r="S278" s="227">
        <f t="shared" si="156"/>
        <v>10.155000000000001</v>
      </c>
      <c r="T278" s="227">
        <f t="shared" si="157"/>
        <v>10.155000000000001</v>
      </c>
      <c r="U278" s="227" t="s">
        <v>203</v>
      </c>
      <c r="V278" s="227" t="s">
        <v>203</v>
      </c>
      <c r="W278" s="227" t="s">
        <v>203</v>
      </c>
      <c r="X278" s="227" t="s">
        <v>203</v>
      </c>
      <c r="Y278" s="227" t="s">
        <v>203</v>
      </c>
      <c r="Z278" s="227" t="s">
        <v>203</v>
      </c>
      <c r="AA278" s="86">
        <f t="shared" si="159"/>
        <v>60.930000000000007</v>
      </c>
      <c r="AB278" s="223">
        <f t="shared" si="144"/>
        <v>1.6666666666666666E-2</v>
      </c>
    </row>
    <row r="279" spans="1:28" customFormat="1" x14ac:dyDescent="0.2">
      <c r="A279" s="8">
        <f>'REAVALIAÇÃO GERAL'!A286</f>
        <v>386</v>
      </c>
      <c r="B279" s="9" t="str">
        <f>'REAVALIAÇÃO GERAL'!B286</f>
        <v>NOBREAK NHS 1400 VA BIVOLT</v>
      </c>
      <c r="C279" s="7">
        <f>'REAVALIAÇÃO GERAL'!C286</f>
        <v>203</v>
      </c>
      <c r="D279" s="10">
        <f>'REAVALIAÇÃO GERAL'!D286</f>
        <v>42916</v>
      </c>
      <c r="E279" s="44">
        <f>'REAVALIAÇÃO GERAL'!E286</f>
        <v>0</v>
      </c>
      <c r="F279" s="196">
        <f>'REAVALIAÇÃO GERAL'!F286</f>
        <v>677</v>
      </c>
      <c r="G279" s="180">
        <f t="shared" si="145"/>
        <v>609.30000000000007</v>
      </c>
      <c r="H279" s="279">
        <v>0</v>
      </c>
      <c r="I279" s="279">
        <v>0</v>
      </c>
      <c r="J279" s="187">
        <f t="shared" si="150"/>
        <v>60.930000000000007</v>
      </c>
      <c r="K279" s="187">
        <f t="shared" si="148"/>
        <v>121.86000000000001</v>
      </c>
      <c r="L279" s="187">
        <f t="shared" si="158"/>
        <v>121.86000000000001</v>
      </c>
      <c r="M279" s="187">
        <f t="shared" si="149"/>
        <v>121.86000000000001</v>
      </c>
      <c r="N279" s="187">
        <f t="shared" si="151"/>
        <v>121.86000000000001</v>
      </c>
      <c r="O279" s="227">
        <f t="shared" si="152"/>
        <v>10.155000000000001</v>
      </c>
      <c r="P279" s="227">
        <f t="shared" si="153"/>
        <v>10.155000000000001</v>
      </c>
      <c r="Q279" s="227">
        <f t="shared" si="154"/>
        <v>10.155000000000001</v>
      </c>
      <c r="R279" s="227">
        <f t="shared" si="155"/>
        <v>10.155000000000001</v>
      </c>
      <c r="S279" s="227">
        <f t="shared" si="156"/>
        <v>10.155000000000001</v>
      </c>
      <c r="T279" s="227">
        <f t="shared" si="157"/>
        <v>10.155000000000001</v>
      </c>
      <c r="U279" s="227" t="s">
        <v>203</v>
      </c>
      <c r="V279" s="227" t="s">
        <v>203</v>
      </c>
      <c r="W279" s="227" t="s">
        <v>203</v>
      </c>
      <c r="X279" s="227" t="s">
        <v>203</v>
      </c>
      <c r="Y279" s="227" t="s">
        <v>203</v>
      </c>
      <c r="Z279" s="227" t="s">
        <v>203</v>
      </c>
      <c r="AA279" s="86">
        <f t="shared" si="159"/>
        <v>60.930000000000007</v>
      </c>
      <c r="AB279" s="223">
        <f t="shared" si="144"/>
        <v>1.6666666666666666E-2</v>
      </c>
    </row>
    <row r="280" spans="1:28" customFormat="1" x14ac:dyDescent="0.2">
      <c r="A280" s="8">
        <f>'REAVALIAÇÃO GERAL'!A287</f>
        <v>387</v>
      </c>
      <c r="B280" s="9" t="str">
        <f>'REAVALIAÇÃO GERAL'!B287</f>
        <v>MULTIFUNCIONAL LASERJET COLOR HP M176N MFP PRO</v>
      </c>
      <c r="C280" s="7">
        <f>'REAVALIAÇÃO GERAL'!C287</f>
        <v>203</v>
      </c>
      <c r="D280" s="10">
        <f>'REAVALIAÇÃO GERAL'!D287</f>
        <v>42916</v>
      </c>
      <c r="E280" s="44">
        <f>'REAVALIAÇÃO GERAL'!E287</f>
        <v>0</v>
      </c>
      <c r="F280" s="196">
        <f>'REAVALIAÇÃO GERAL'!F287</f>
        <v>2557</v>
      </c>
      <c r="G280" s="180">
        <f t="shared" si="145"/>
        <v>2301.3000000000002</v>
      </c>
      <c r="H280" s="279">
        <v>0</v>
      </c>
      <c r="I280" s="279">
        <v>0</v>
      </c>
      <c r="J280" s="187">
        <f t="shared" si="150"/>
        <v>230.13000000000002</v>
      </c>
      <c r="K280" s="187">
        <f t="shared" si="148"/>
        <v>460.26000000000005</v>
      </c>
      <c r="L280" s="187">
        <f t="shared" si="158"/>
        <v>460.26000000000005</v>
      </c>
      <c r="M280" s="187">
        <f t="shared" si="149"/>
        <v>460.26000000000005</v>
      </c>
      <c r="N280" s="187">
        <f t="shared" si="151"/>
        <v>460.26000000000005</v>
      </c>
      <c r="O280" s="227">
        <f t="shared" si="152"/>
        <v>38.355000000000004</v>
      </c>
      <c r="P280" s="227">
        <f t="shared" si="153"/>
        <v>38.355000000000004</v>
      </c>
      <c r="Q280" s="227">
        <f t="shared" si="154"/>
        <v>38.355000000000004</v>
      </c>
      <c r="R280" s="227">
        <f t="shared" si="155"/>
        <v>38.355000000000004</v>
      </c>
      <c r="S280" s="227">
        <f t="shared" si="156"/>
        <v>38.355000000000004</v>
      </c>
      <c r="T280" s="227">
        <f t="shared" si="157"/>
        <v>38.355000000000004</v>
      </c>
      <c r="U280" s="227" t="s">
        <v>203</v>
      </c>
      <c r="V280" s="227" t="s">
        <v>203</v>
      </c>
      <c r="W280" s="227" t="s">
        <v>203</v>
      </c>
      <c r="X280" s="227" t="s">
        <v>203</v>
      </c>
      <c r="Y280" s="227" t="s">
        <v>203</v>
      </c>
      <c r="Z280" s="227" t="s">
        <v>203</v>
      </c>
      <c r="AA280" s="86">
        <f t="shared" si="159"/>
        <v>230.13000000000005</v>
      </c>
      <c r="AB280" s="223">
        <f t="shared" si="144"/>
        <v>1.6666666666666666E-2</v>
      </c>
    </row>
    <row r="281" spans="1:28" customFormat="1" x14ac:dyDescent="0.2">
      <c r="A281" s="8">
        <f>'REAVALIAÇÃO GERAL'!A288</f>
        <v>388</v>
      </c>
      <c r="B281" s="9" t="str">
        <f>'REAVALIAÇÃO GERAL'!B288</f>
        <v>PROJETOR MULTIMIDIA ACER X117 3600 LUMENS</v>
      </c>
      <c r="C281" s="7">
        <f>'REAVALIAÇÃO GERAL'!C288</f>
        <v>203</v>
      </c>
      <c r="D281" s="10">
        <f>'REAVALIAÇÃO GERAL'!D288</f>
        <v>42916</v>
      </c>
      <c r="E281" s="44">
        <f>'REAVALIAÇÃO GERAL'!E288</f>
        <v>0</v>
      </c>
      <c r="F281" s="196">
        <f>'REAVALIAÇÃO GERAL'!F288</f>
        <v>1891</v>
      </c>
      <c r="G281" s="180">
        <f t="shared" si="145"/>
        <v>1701.9</v>
      </c>
      <c r="H281" s="279">
        <v>0</v>
      </c>
      <c r="I281" s="279">
        <v>0</v>
      </c>
      <c r="J281" s="187">
        <f t="shared" si="150"/>
        <v>170.19000000000003</v>
      </c>
      <c r="K281" s="187">
        <f t="shared" si="148"/>
        <v>340.38000000000005</v>
      </c>
      <c r="L281" s="187">
        <f t="shared" si="158"/>
        <v>340.38000000000005</v>
      </c>
      <c r="M281" s="187">
        <f t="shared" si="149"/>
        <v>340.38000000000005</v>
      </c>
      <c r="N281" s="187">
        <f t="shared" si="151"/>
        <v>340.38000000000005</v>
      </c>
      <c r="O281" s="227">
        <f t="shared" si="152"/>
        <v>28.365000000000002</v>
      </c>
      <c r="P281" s="227">
        <f t="shared" si="153"/>
        <v>28.365000000000002</v>
      </c>
      <c r="Q281" s="227">
        <f t="shared" si="154"/>
        <v>28.365000000000002</v>
      </c>
      <c r="R281" s="227">
        <f t="shared" si="155"/>
        <v>28.365000000000002</v>
      </c>
      <c r="S281" s="227">
        <f t="shared" si="156"/>
        <v>28.365000000000002</v>
      </c>
      <c r="T281" s="227">
        <f t="shared" si="157"/>
        <v>28.365000000000002</v>
      </c>
      <c r="U281" s="227" t="s">
        <v>203</v>
      </c>
      <c r="V281" s="227" t="s">
        <v>203</v>
      </c>
      <c r="W281" s="227" t="s">
        <v>203</v>
      </c>
      <c r="X281" s="227" t="s">
        <v>203</v>
      </c>
      <c r="Y281" s="227" t="s">
        <v>203</v>
      </c>
      <c r="Z281" s="227" t="s">
        <v>203</v>
      </c>
      <c r="AA281" s="86">
        <f t="shared" si="159"/>
        <v>170.19000000000003</v>
      </c>
      <c r="AB281" s="223">
        <f t="shared" si="144"/>
        <v>1.6666666666666666E-2</v>
      </c>
    </row>
    <row r="282" spans="1:28" customFormat="1" x14ac:dyDescent="0.2">
      <c r="A282" s="8">
        <f>'REAVALIAÇÃO GERAL'!A289</f>
        <v>389</v>
      </c>
      <c r="B282" s="9" t="str">
        <f>'REAVALIAÇÃO GERAL'!B289</f>
        <v>PROJETOR MULTIMIDIA ACER X117 3600 LUMENS</v>
      </c>
      <c r="C282" s="7">
        <f>'REAVALIAÇÃO GERAL'!C289</f>
        <v>203</v>
      </c>
      <c r="D282" s="10">
        <f>'REAVALIAÇÃO GERAL'!D289</f>
        <v>42916</v>
      </c>
      <c r="E282" s="44">
        <f>'REAVALIAÇÃO GERAL'!E289</f>
        <v>0</v>
      </c>
      <c r="F282" s="196">
        <f>'REAVALIAÇÃO GERAL'!F289</f>
        <v>1891</v>
      </c>
      <c r="G282" s="180">
        <f t="shared" si="145"/>
        <v>1701.9</v>
      </c>
      <c r="H282" s="279">
        <v>0</v>
      </c>
      <c r="I282" s="279">
        <v>0</v>
      </c>
      <c r="J282" s="187">
        <f t="shared" si="150"/>
        <v>170.19000000000003</v>
      </c>
      <c r="K282" s="187">
        <f t="shared" si="148"/>
        <v>340.38000000000005</v>
      </c>
      <c r="L282" s="187">
        <f t="shared" si="158"/>
        <v>340.38000000000005</v>
      </c>
      <c r="M282" s="187">
        <f t="shared" si="149"/>
        <v>340.38000000000005</v>
      </c>
      <c r="N282" s="187">
        <f t="shared" si="151"/>
        <v>340.38000000000005</v>
      </c>
      <c r="O282" s="227">
        <f t="shared" si="152"/>
        <v>28.365000000000002</v>
      </c>
      <c r="P282" s="227">
        <f t="shared" si="153"/>
        <v>28.365000000000002</v>
      </c>
      <c r="Q282" s="227">
        <f t="shared" si="154"/>
        <v>28.365000000000002</v>
      </c>
      <c r="R282" s="227">
        <f t="shared" si="155"/>
        <v>28.365000000000002</v>
      </c>
      <c r="S282" s="227">
        <f t="shared" si="156"/>
        <v>28.365000000000002</v>
      </c>
      <c r="T282" s="227">
        <f t="shared" si="157"/>
        <v>28.365000000000002</v>
      </c>
      <c r="U282" s="227" t="s">
        <v>203</v>
      </c>
      <c r="V282" s="227" t="s">
        <v>203</v>
      </c>
      <c r="W282" s="227" t="s">
        <v>203</v>
      </c>
      <c r="X282" s="227" t="s">
        <v>203</v>
      </c>
      <c r="Y282" s="227" t="s">
        <v>203</v>
      </c>
      <c r="Z282" s="227" t="s">
        <v>203</v>
      </c>
      <c r="AA282" s="86">
        <f t="shared" si="159"/>
        <v>170.19000000000003</v>
      </c>
      <c r="AB282" s="223">
        <f t="shared" si="144"/>
        <v>1.6666666666666666E-2</v>
      </c>
    </row>
    <row r="283" spans="1:28" customFormat="1" x14ac:dyDescent="0.2">
      <c r="A283" s="8">
        <f>'REAVALIAÇÃO GERAL'!A290</f>
        <v>390</v>
      </c>
      <c r="B283" s="9" t="str">
        <f>'REAVALIAÇÃO GERAL'!B290</f>
        <v>MULTIFUNCIONAL BROTHER D-1617W</v>
      </c>
      <c r="C283" s="7">
        <f>'REAVALIAÇÃO GERAL'!C290</f>
        <v>206</v>
      </c>
      <c r="D283" s="10">
        <f>'REAVALIAÇÃO GERAL'!D290</f>
        <v>42916</v>
      </c>
      <c r="E283" s="44">
        <f>'REAVALIAÇÃO GERAL'!E290</f>
        <v>0</v>
      </c>
      <c r="F283" s="196">
        <f>'REAVALIAÇÃO GERAL'!F290</f>
        <v>935</v>
      </c>
      <c r="G283" s="180">
        <f t="shared" si="145"/>
        <v>841.5</v>
      </c>
      <c r="H283" s="279">
        <v>0</v>
      </c>
      <c r="I283" s="279">
        <v>0</v>
      </c>
      <c r="J283" s="187">
        <f t="shared" si="150"/>
        <v>84.15</v>
      </c>
      <c r="K283" s="187">
        <f t="shared" si="148"/>
        <v>168.3</v>
      </c>
      <c r="L283" s="187">
        <f t="shared" si="158"/>
        <v>168.3</v>
      </c>
      <c r="M283" s="187">
        <f t="shared" si="149"/>
        <v>168.3</v>
      </c>
      <c r="N283" s="187">
        <f t="shared" si="151"/>
        <v>168.3</v>
      </c>
      <c r="O283" s="227">
        <f t="shared" si="152"/>
        <v>14.025</v>
      </c>
      <c r="P283" s="227">
        <f t="shared" si="153"/>
        <v>14.025</v>
      </c>
      <c r="Q283" s="227">
        <f t="shared" si="154"/>
        <v>14.025</v>
      </c>
      <c r="R283" s="227">
        <f t="shared" si="155"/>
        <v>14.025</v>
      </c>
      <c r="S283" s="227">
        <f t="shared" si="156"/>
        <v>14.025</v>
      </c>
      <c r="T283" s="227">
        <f t="shared" si="157"/>
        <v>14.025</v>
      </c>
      <c r="U283" s="227" t="s">
        <v>203</v>
      </c>
      <c r="V283" s="227" t="s">
        <v>203</v>
      </c>
      <c r="W283" s="227" t="s">
        <v>203</v>
      </c>
      <c r="X283" s="227" t="s">
        <v>203</v>
      </c>
      <c r="Y283" s="227" t="s">
        <v>203</v>
      </c>
      <c r="Z283" s="227" t="s">
        <v>203</v>
      </c>
      <c r="AA283" s="86">
        <f t="shared" si="159"/>
        <v>84.15</v>
      </c>
      <c r="AB283" s="223">
        <f t="shared" si="144"/>
        <v>1.6666666666666666E-2</v>
      </c>
    </row>
    <row r="284" spans="1:28" customFormat="1" x14ac:dyDescent="0.2">
      <c r="A284" s="8">
        <f>'REAVALIAÇÃO GERAL'!A291</f>
        <v>391</v>
      </c>
      <c r="B284" s="9" t="str">
        <f>'REAVALIAÇÃO GERAL'!B291</f>
        <v>MULTIFUNCIONAL BROTHER D-1617W</v>
      </c>
      <c r="C284" s="7">
        <f>'REAVALIAÇÃO GERAL'!C291</f>
        <v>206</v>
      </c>
      <c r="D284" s="10">
        <f>'REAVALIAÇÃO GERAL'!D291</f>
        <v>42916</v>
      </c>
      <c r="E284" s="44">
        <f>'REAVALIAÇÃO GERAL'!E291</f>
        <v>0</v>
      </c>
      <c r="F284" s="196">
        <f>'REAVALIAÇÃO GERAL'!F291</f>
        <v>935</v>
      </c>
      <c r="G284" s="180">
        <f t="shared" si="145"/>
        <v>841.5</v>
      </c>
      <c r="H284" s="279">
        <v>0</v>
      </c>
      <c r="I284" s="279">
        <v>0</v>
      </c>
      <c r="J284" s="187">
        <f t="shared" si="150"/>
        <v>84.15</v>
      </c>
      <c r="K284" s="187">
        <f t="shared" si="148"/>
        <v>168.3</v>
      </c>
      <c r="L284" s="187">
        <f t="shared" si="158"/>
        <v>168.3</v>
      </c>
      <c r="M284" s="187">
        <f t="shared" si="149"/>
        <v>168.3</v>
      </c>
      <c r="N284" s="187">
        <f t="shared" si="151"/>
        <v>168.3</v>
      </c>
      <c r="O284" s="227">
        <f t="shared" si="152"/>
        <v>14.025</v>
      </c>
      <c r="P284" s="227">
        <f t="shared" si="153"/>
        <v>14.025</v>
      </c>
      <c r="Q284" s="227">
        <f t="shared" si="154"/>
        <v>14.025</v>
      </c>
      <c r="R284" s="227">
        <f t="shared" si="155"/>
        <v>14.025</v>
      </c>
      <c r="S284" s="227">
        <f t="shared" si="156"/>
        <v>14.025</v>
      </c>
      <c r="T284" s="227">
        <f t="shared" si="157"/>
        <v>14.025</v>
      </c>
      <c r="U284" s="227" t="s">
        <v>203</v>
      </c>
      <c r="V284" s="227" t="s">
        <v>203</v>
      </c>
      <c r="W284" s="227" t="s">
        <v>203</v>
      </c>
      <c r="X284" s="227" t="s">
        <v>203</v>
      </c>
      <c r="Y284" s="227" t="s">
        <v>203</v>
      </c>
      <c r="Z284" s="227" t="s">
        <v>203</v>
      </c>
      <c r="AA284" s="86">
        <f t="shared" si="159"/>
        <v>84.15</v>
      </c>
      <c r="AB284" s="223">
        <f t="shared" si="144"/>
        <v>1.6666666666666666E-2</v>
      </c>
    </row>
    <row r="285" spans="1:28" customFormat="1" x14ac:dyDescent="0.2">
      <c r="A285" s="8">
        <f>'REAVALIAÇÃO GERAL'!A292</f>
        <v>392</v>
      </c>
      <c r="B285" s="9" t="str">
        <f>'REAVALIAÇÃO GERAL'!B292</f>
        <v>MULTIFUNCIONAL BROTHER D-1617W</v>
      </c>
      <c r="C285" s="7">
        <f>'REAVALIAÇÃO GERAL'!C292</f>
        <v>206</v>
      </c>
      <c r="D285" s="10">
        <f>'REAVALIAÇÃO GERAL'!D292</f>
        <v>42916</v>
      </c>
      <c r="E285" s="44">
        <f>'REAVALIAÇÃO GERAL'!E292</f>
        <v>0</v>
      </c>
      <c r="F285" s="196">
        <f>'REAVALIAÇÃO GERAL'!F292</f>
        <v>935</v>
      </c>
      <c r="G285" s="180">
        <f t="shared" si="145"/>
        <v>841.5</v>
      </c>
      <c r="H285" s="279">
        <v>0</v>
      </c>
      <c r="I285" s="279">
        <v>0</v>
      </c>
      <c r="J285" s="187">
        <f t="shared" si="150"/>
        <v>84.15</v>
      </c>
      <c r="K285" s="187">
        <f t="shared" si="148"/>
        <v>168.3</v>
      </c>
      <c r="L285" s="187">
        <f t="shared" si="158"/>
        <v>168.3</v>
      </c>
      <c r="M285" s="187">
        <f t="shared" si="149"/>
        <v>168.3</v>
      </c>
      <c r="N285" s="187">
        <f t="shared" si="151"/>
        <v>168.3</v>
      </c>
      <c r="O285" s="227">
        <f t="shared" si="152"/>
        <v>14.025</v>
      </c>
      <c r="P285" s="227">
        <f t="shared" si="153"/>
        <v>14.025</v>
      </c>
      <c r="Q285" s="227">
        <f t="shared" si="154"/>
        <v>14.025</v>
      </c>
      <c r="R285" s="227">
        <f t="shared" si="155"/>
        <v>14.025</v>
      </c>
      <c r="S285" s="227">
        <f t="shared" si="156"/>
        <v>14.025</v>
      </c>
      <c r="T285" s="227">
        <f t="shared" si="157"/>
        <v>14.025</v>
      </c>
      <c r="U285" s="227" t="s">
        <v>203</v>
      </c>
      <c r="V285" s="227" t="s">
        <v>203</v>
      </c>
      <c r="W285" s="227" t="s">
        <v>203</v>
      </c>
      <c r="X285" s="227" t="s">
        <v>203</v>
      </c>
      <c r="Y285" s="227" t="s">
        <v>203</v>
      </c>
      <c r="Z285" s="227" t="s">
        <v>203</v>
      </c>
      <c r="AA285" s="86">
        <f t="shared" si="159"/>
        <v>84.15</v>
      </c>
      <c r="AB285" s="223">
        <f t="shared" si="144"/>
        <v>1.6666666666666666E-2</v>
      </c>
    </row>
    <row r="286" spans="1:28" customFormat="1" x14ac:dyDescent="0.2">
      <c r="A286" s="8">
        <f>'REAVALIAÇÃO GERAL'!A293</f>
        <v>393</v>
      </c>
      <c r="B286" s="9" t="str">
        <f>'REAVALIAÇÃO GERAL'!B293</f>
        <v>MULTIFUNCIONAL BROTHER D-1617W</v>
      </c>
      <c r="C286" s="7">
        <f>'REAVALIAÇÃO GERAL'!C293</f>
        <v>206</v>
      </c>
      <c r="D286" s="10">
        <f>'REAVALIAÇÃO GERAL'!D293</f>
        <v>42916</v>
      </c>
      <c r="E286" s="44">
        <f>'REAVALIAÇÃO GERAL'!E293</f>
        <v>0</v>
      </c>
      <c r="F286" s="196">
        <f>'REAVALIAÇÃO GERAL'!F293</f>
        <v>935</v>
      </c>
      <c r="G286" s="180">
        <f t="shared" si="145"/>
        <v>841.5</v>
      </c>
      <c r="H286" s="279">
        <v>0</v>
      </c>
      <c r="I286" s="279">
        <v>0</v>
      </c>
      <c r="J286" s="187">
        <f t="shared" si="150"/>
        <v>84.15</v>
      </c>
      <c r="K286" s="187">
        <f t="shared" si="148"/>
        <v>168.3</v>
      </c>
      <c r="L286" s="187">
        <f t="shared" si="158"/>
        <v>168.3</v>
      </c>
      <c r="M286" s="187">
        <f t="shared" si="149"/>
        <v>168.3</v>
      </c>
      <c r="N286" s="187">
        <f t="shared" si="151"/>
        <v>168.3</v>
      </c>
      <c r="O286" s="227">
        <f t="shared" si="152"/>
        <v>14.025</v>
      </c>
      <c r="P286" s="227">
        <f t="shared" si="153"/>
        <v>14.025</v>
      </c>
      <c r="Q286" s="227">
        <f t="shared" si="154"/>
        <v>14.025</v>
      </c>
      <c r="R286" s="227">
        <f t="shared" si="155"/>
        <v>14.025</v>
      </c>
      <c r="S286" s="227">
        <f t="shared" si="156"/>
        <v>14.025</v>
      </c>
      <c r="T286" s="227">
        <f t="shared" si="157"/>
        <v>14.025</v>
      </c>
      <c r="U286" s="227" t="s">
        <v>203</v>
      </c>
      <c r="V286" s="227" t="s">
        <v>203</v>
      </c>
      <c r="W286" s="227" t="s">
        <v>203</v>
      </c>
      <c r="X286" s="227" t="s">
        <v>203</v>
      </c>
      <c r="Y286" s="227" t="s">
        <v>203</v>
      </c>
      <c r="Z286" s="227" t="s">
        <v>203</v>
      </c>
      <c r="AA286" s="86">
        <f t="shared" si="159"/>
        <v>84.15</v>
      </c>
      <c r="AB286" s="223">
        <f t="shared" si="144"/>
        <v>1.6666666666666666E-2</v>
      </c>
    </row>
    <row r="287" spans="1:28" customFormat="1" ht="14.25" customHeight="1" x14ac:dyDescent="0.2">
      <c r="A287" s="8">
        <v>411</v>
      </c>
      <c r="B287" s="9" t="s">
        <v>198</v>
      </c>
      <c r="C287" s="7">
        <v>1166</v>
      </c>
      <c r="D287" s="10">
        <v>43488</v>
      </c>
      <c r="E287" s="44"/>
      <c r="F287" s="196">
        <v>930</v>
      </c>
      <c r="G287" s="180">
        <f t="shared" si="145"/>
        <v>837</v>
      </c>
      <c r="H287" s="279">
        <v>0</v>
      </c>
      <c r="I287" s="279">
        <v>0</v>
      </c>
      <c r="J287" s="188">
        <v>0</v>
      </c>
      <c r="K287" s="188">
        <v>0</v>
      </c>
      <c r="L287" s="187">
        <v>167.4</v>
      </c>
      <c r="M287" s="187">
        <f t="shared" si="149"/>
        <v>167.4</v>
      </c>
      <c r="N287" s="187">
        <f t="shared" si="151"/>
        <v>167.4</v>
      </c>
      <c r="O287" s="227">
        <f t="shared" si="152"/>
        <v>13.95</v>
      </c>
      <c r="P287" s="227">
        <f t="shared" si="153"/>
        <v>13.95</v>
      </c>
      <c r="Q287" s="227">
        <f t="shared" si="154"/>
        <v>13.95</v>
      </c>
      <c r="R287" s="227">
        <f t="shared" si="155"/>
        <v>13.95</v>
      </c>
      <c r="S287" s="227">
        <f t="shared" si="156"/>
        <v>13.95</v>
      </c>
      <c r="T287" s="227">
        <f t="shared" si="157"/>
        <v>13.95</v>
      </c>
      <c r="U287" s="227">
        <f>G287*AB287</f>
        <v>13.95</v>
      </c>
      <c r="V287" s="227">
        <f>G287*AB287</f>
        <v>13.95</v>
      </c>
      <c r="W287" s="227"/>
      <c r="X287" s="227"/>
      <c r="Y287" s="227"/>
      <c r="Z287" s="227"/>
      <c r="AA287" s="86">
        <f t="shared" si="159"/>
        <v>111.60000000000001</v>
      </c>
      <c r="AB287" s="223">
        <f t="shared" si="144"/>
        <v>1.6666666666666666E-2</v>
      </c>
    </row>
    <row r="288" spans="1:28" customFormat="1" ht="14.25" customHeight="1" x14ac:dyDescent="0.2">
      <c r="A288" s="8"/>
      <c r="B288" s="9" t="s">
        <v>212</v>
      </c>
      <c r="C288" s="7" t="s">
        <v>213</v>
      </c>
      <c r="D288" s="10">
        <v>44676</v>
      </c>
      <c r="E288" s="84">
        <v>2382</v>
      </c>
      <c r="F288" s="277" t="s">
        <v>215</v>
      </c>
      <c r="G288" s="180">
        <v>2382</v>
      </c>
      <c r="H288" s="279" t="s">
        <v>215</v>
      </c>
      <c r="I288" s="279" t="s">
        <v>215</v>
      </c>
      <c r="J288" s="279" t="s">
        <v>215</v>
      </c>
      <c r="K288" s="279" t="s">
        <v>215</v>
      </c>
      <c r="L288" s="279" t="s">
        <v>215</v>
      </c>
      <c r="M288" s="279" t="s">
        <v>215</v>
      </c>
      <c r="N288" s="279" t="s">
        <v>215</v>
      </c>
      <c r="O288" s="279" t="s">
        <v>215</v>
      </c>
      <c r="P288" s="279" t="s">
        <v>215</v>
      </c>
      <c r="Q288" s="279" t="s">
        <v>215</v>
      </c>
      <c r="R288" s="227">
        <v>7.92</v>
      </c>
      <c r="S288" s="227">
        <f t="shared" si="156"/>
        <v>39.700000000000003</v>
      </c>
      <c r="T288" s="227">
        <f t="shared" si="157"/>
        <v>39.700000000000003</v>
      </c>
      <c r="U288" s="227">
        <f t="shared" ref="U288:U291" si="160">G288*AB288</f>
        <v>39.700000000000003</v>
      </c>
      <c r="V288" s="227">
        <f t="shared" ref="V288:V293" si="161">G288*AB288</f>
        <v>39.700000000000003</v>
      </c>
      <c r="W288" s="227"/>
      <c r="X288" s="227"/>
      <c r="Y288" s="227"/>
      <c r="Z288" s="227"/>
      <c r="AA288" s="86">
        <f t="shared" si="159"/>
        <v>166.72000000000003</v>
      </c>
      <c r="AB288" s="223">
        <f t="shared" si="144"/>
        <v>1.6666666666666666E-2</v>
      </c>
    </row>
    <row r="289" spans="1:28" customFormat="1" ht="14.25" customHeight="1" x14ac:dyDescent="0.2">
      <c r="A289" s="8"/>
      <c r="B289" s="9" t="s">
        <v>212</v>
      </c>
      <c r="C289" s="7" t="s">
        <v>213</v>
      </c>
      <c r="D289" s="10">
        <v>44676</v>
      </c>
      <c r="E289" s="84">
        <v>2382</v>
      </c>
      <c r="F289" s="277" t="s">
        <v>215</v>
      </c>
      <c r="G289" s="180">
        <v>2382</v>
      </c>
      <c r="H289" s="279" t="s">
        <v>215</v>
      </c>
      <c r="I289" s="279" t="s">
        <v>215</v>
      </c>
      <c r="J289" s="279" t="s">
        <v>215</v>
      </c>
      <c r="K289" s="279" t="s">
        <v>215</v>
      </c>
      <c r="L289" s="279" t="s">
        <v>215</v>
      </c>
      <c r="M289" s="279" t="s">
        <v>215</v>
      </c>
      <c r="N289" s="279" t="s">
        <v>215</v>
      </c>
      <c r="O289" s="279" t="s">
        <v>215</v>
      </c>
      <c r="P289" s="279" t="s">
        <v>215</v>
      </c>
      <c r="Q289" s="279" t="s">
        <v>215</v>
      </c>
      <c r="R289" s="227">
        <v>7.92</v>
      </c>
      <c r="S289" s="227">
        <f t="shared" si="156"/>
        <v>39.700000000000003</v>
      </c>
      <c r="T289" s="227">
        <f t="shared" si="157"/>
        <v>39.700000000000003</v>
      </c>
      <c r="U289" s="227">
        <f t="shared" si="160"/>
        <v>39.700000000000003</v>
      </c>
      <c r="V289" s="227">
        <f t="shared" si="161"/>
        <v>39.700000000000003</v>
      </c>
      <c r="W289" s="227"/>
      <c r="X289" s="227"/>
      <c r="Y289" s="227"/>
      <c r="Z289" s="227"/>
      <c r="AA289" s="86">
        <f t="shared" si="159"/>
        <v>166.72000000000003</v>
      </c>
      <c r="AB289" s="223">
        <f t="shared" si="144"/>
        <v>1.6666666666666666E-2</v>
      </c>
    </row>
    <row r="290" spans="1:28" customFormat="1" ht="14.25" customHeight="1" x14ac:dyDescent="0.2">
      <c r="A290" s="8"/>
      <c r="B290" s="9" t="s">
        <v>212</v>
      </c>
      <c r="C290" s="7" t="s">
        <v>213</v>
      </c>
      <c r="D290" s="10">
        <v>44676</v>
      </c>
      <c r="E290" s="84">
        <v>2382</v>
      </c>
      <c r="F290" s="277" t="s">
        <v>215</v>
      </c>
      <c r="G290" s="180">
        <v>2382</v>
      </c>
      <c r="H290" s="279" t="s">
        <v>215</v>
      </c>
      <c r="I290" s="279" t="s">
        <v>215</v>
      </c>
      <c r="J290" s="279" t="s">
        <v>215</v>
      </c>
      <c r="K290" s="279" t="s">
        <v>215</v>
      </c>
      <c r="L290" s="279" t="s">
        <v>215</v>
      </c>
      <c r="M290" s="279" t="s">
        <v>215</v>
      </c>
      <c r="N290" s="279" t="s">
        <v>215</v>
      </c>
      <c r="O290" s="279" t="s">
        <v>215</v>
      </c>
      <c r="P290" s="279" t="s">
        <v>215</v>
      </c>
      <c r="Q290" s="279" t="s">
        <v>215</v>
      </c>
      <c r="R290" s="227">
        <v>7.92</v>
      </c>
      <c r="S290" s="227">
        <f t="shared" si="156"/>
        <v>39.700000000000003</v>
      </c>
      <c r="T290" s="227">
        <f t="shared" si="157"/>
        <v>39.700000000000003</v>
      </c>
      <c r="U290" s="227">
        <f t="shared" si="160"/>
        <v>39.700000000000003</v>
      </c>
      <c r="V290" s="227">
        <f t="shared" si="161"/>
        <v>39.700000000000003</v>
      </c>
      <c r="W290" s="227"/>
      <c r="X290" s="227"/>
      <c r="Y290" s="227"/>
      <c r="Z290" s="227"/>
      <c r="AA290" s="86">
        <f t="shared" si="159"/>
        <v>166.72000000000003</v>
      </c>
      <c r="AB290" s="223">
        <f t="shared" si="144"/>
        <v>1.6666666666666666E-2</v>
      </c>
    </row>
    <row r="291" spans="1:28" customFormat="1" ht="14.25" customHeight="1" x14ac:dyDescent="0.2">
      <c r="A291" s="8"/>
      <c r="B291" s="9" t="s">
        <v>214</v>
      </c>
      <c r="C291" s="7" t="s">
        <v>213</v>
      </c>
      <c r="D291" s="10">
        <v>44684</v>
      </c>
      <c r="E291" s="93">
        <v>23990</v>
      </c>
      <c r="F291" s="277" t="s">
        <v>215</v>
      </c>
      <c r="G291" s="180">
        <v>3425.47</v>
      </c>
      <c r="H291" s="279" t="s">
        <v>215</v>
      </c>
      <c r="I291" s="279" t="s">
        <v>215</v>
      </c>
      <c r="J291" s="279" t="s">
        <v>215</v>
      </c>
      <c r="K291" s="279" t="s">
        <v>215</v>
      </c>
      <c r="L291" s="279" t="s">
        <v>215</v>
      </c>
      <c r="M291" s="279" t="s">
        <v>215</v>
      </c>
      <c r="N291" s="279" t="s">
        <v>215</v>
      </c>
      <c r="O291" s="279" t="s">
        <v>215</v>
      </c>
      <c r="P291" s="279" t="s">
        <v>215</v>
      </c>
      <c r="Q291" s="279" t="s">
        <v>215</v>
      </c>
      <c r="R291" s="227" t="s">
        <v>215</v>
      </c>
      <c r="S291" s="227">
        <v>53.2</v>
      </c>
      <c r="T291" s="227">
        <f t="shared" si="157"/>
        <v>57.205348999999998</v>
      </c>
      <c r="U291" s="227">
        <f t="shared" si="160"/>
        <v>57.205348999999998</v>
      </c>
      <c r="V291" s="227">
        <f t="shared" si="161"/>
        <v>57.205348999999998</v>
      </c>
      <c r="W291" s="227"/>
      <c r="X291" s="227"/>
      <c r="Y291" s="227"/>
      <c r="Z291" s="227"/>
      <c r="AA291" s="86">
        <f t="shared" si="159"/>
        <v>224.81604700000003</v>
      </c>
      <c r="AB291" s="223">
        <v>1.67E-2</v>
      </c>
    </row>
    <row r="292" spans="1:28" customFormat="1" ht="14.25" customHeight="1" x14ac:dyDescent="0.2">
      <c r="A292" s="8"/>
      <c r="B292" s="9" t="s">
        <v>214</v>
      </c>
      <c r="C292" s="7" t="s">
        <v>213</v>
      </c>
      <c r="D292" s="10">
        <v>44684</v>
      </c>
      <c r="E292" s="93">
        <v>23990</v>
      </c>
      <c r="F292" s="277" t="s">
        <v>215</v>
      </c>
      <c r="G292" s="180">
        <v>3425.47</v>
      </c>
      <c r="H292" s="279" t="s">
        <v>215</v>
      </c>
      <c r="I292" s="279" t="s">
        <v>215</v>
      </c>
      <c r="J292" s="279"/>
      <c r="K292" s="279" t="s">
        <v>215</v>
      </c>
      <c r="L292" s="279" t="s">
        <v>215</v>
      </c>
      <c r="M292" s="279" t="s">
        <v>215</v>
      </c>
      <c r="N292" s="279" t="s">
        <v>215</v>
      </c>
      <c r="O292" s="279" t="s">
        <v>215</v>
      </c>
      <c r="P292" s="279" t="s">
        <v>215</v>
      </c>
      <c r="Q292" s="279" t="s">
        <v>215</v>
      </c>
      <c r="R292" s="227" t="s">
        <v>215</v>
      </c>
      <c r="S292" s="227">
        <v>53.2</v>
      </c>
      <c r="T292" s="227">
        <f t="shared" si="157"/>
        <v>57.205348999999998</v>
      </c>
      <c r="U292" s="227">
        <f>G292*AB292</f>
        <v>57.205348999999998</v>
      </c>
      <c r="V292" s="227">
        <f t="shared" si="161"/>
        <v>57.205348999999998</v>
      </c>
      <c r="W292" s="227"/>
      <c r="X292" s="227"/>
      <c r="Y292" s="227"/>
      <c r="Z292" s="227"/>
      <c r="AA292" s="86">
        <f t="shared" si="159"/>
        <v>224.81604700000003</v>
      </c>
      <c r="AB292" s="223">
        <v>1.67E-2</v>
      </c>
    </row>
    <row r="293" spans="1:28" customFormat="1" ht="14.25" customHeight="1" thickBot="1" x14ac:dyDescent="0.25">
      <c r="A293" s="298"/>
      <c r="B293" s="299"/>
      <c r="C293" s="300"/>
      <c r="D293" s="301"/>
      <c r="E293" s="302"/>
      <c r="F293" s="303"/>
      <c r="G293" s="180"/>
      <c r="H293" s="279"/>
      <c r="I293" s="279"/>
      <c r="J293" s="279"/>
      <c r="K293" s="279"/>
      <c r="L293" s="279"/>
      <c r="M293" s="279"/>
      <c r="N293" s="279"/>
      <c r="O293" s="279"/>
      <c r="P293" s="279"/>
      <c r="Q293" s="279"/>
      <c r="R293" s="227"/>
      <c r="S293" s="227"/>
      <c r="T293" s="227"/>
      <c r="U293" s="227"/>
      <c r="V293" s="227">
        <f t="shared" si="161"/>
        <v>0</v>
      </c>
      <c r="W293" s="227"/>
      <c r="X293" s="227"/>
      <c r="Y293" s="227"/>
      <c r="Z293" s="227"/>
      <c r="AA293" s="86"/>
      <c r="AB293" s="223"/>
    </row>
    <row r="294" spans="1:28" customFormat="1" ht="13.5" thickBot="1" x14ac:dyDescent="0.25">
      <c r="A294" s="272"/>
      <c r="B294" s="273"/>
      <c r="C294" s="273"/>
      <c r="D294" s="274"/>
      <c r="E294" s="275" t="s">
        <v>166</v>
      </c>
      <c r="F294" s="276">
        <f>SUM(F213:F287)</f>
        <v>97347.712</v>
      </c>
      <c r="G294" s="204">
        <f>SUM(G213:G286)</f>
        <v>86775.940799999968</v>
      </c>
      <c r="H294" s="127">
        <f>SUM(H213:H286)</f>
        <v>4847.8881600000032</v>
      </c>
      <c r="I294" s="127">
        <f>SUM(I213:I286)</f>
        <v>13041.598160000003</v>
      </c>
      <c r="J294" s="127">
        <f>SUM(J213:J286)</f>
        <v>15213.188160000005</v>
      </c>
      <c r="K294" s="127">
        <f>SUM(K213:K286)</f>
        <v>17355.188160000005</v>
      </c>
      <c r="L294" s="127">
        <f>SUM(L213:L287)</f>
        <v>17522.588160000007</v>
      </c>
      <c r="M294" s="127">
        <f>SUM(M249:M287)</f>
        <v>12674.699999999997</v>
      </c>
      <c r="N294" s="127">
        <f>SUM(N270:N287)</f>
        <v>4481.0250000000015</v>
      </c>
      <c r="O294" s="118">
        <f>SUM(O213:O287)</f>
        <v>370.94999999999993</v>
      </c>
      <c r="P294" s="118">
        <f>SUM(P213:P287)</f>
        <v>370.94999999999993</v>
      </c>
      <c r="Q294" s="118">
        <f>SUM(Q213:Q287)</f>
        <v>370.94999999999993</v>
      </c>
      <c r="R294" s="118">
        <f>SUM(R213:R290)</f>
        <v>394.71</v>
      </c>
      <c r="S294" s="118">
        <f>SUM(S213:S292)</f>
        <v>596.44999999999993</v>
      </c>
      <c r="T294" s="118">
        <f>SUM(T213:T292)</f>
        <v>604.46069799999987</v>
      </c>
      <c r="U294" s="118">
        <f>SUM(U287:U292)</f>
        <v>247.46069800000004</v>
      </c>
      <c r="V294" s="118">
        <f>SUM(V287:V293)</f>
        <v>247.46069800000004</v>
      </c>
      <c r="W294" s="118">
        <f>SUM(W213:W287)</f>
        <v>0</v>
      </c>
      <c r="X294" s="118">
        <f>SUM(X213:X287)</f>
        <v>0</v>
      </c>
      <c r="Y294" s="118">
        <f>SUM(Y213:Y287)</f>
        <v>0</v>
      </c>
      <c r="Z294" s="118">
        <f>SUM(Z213:Z287)</f>
        <v>0</v>
      </c>
      <c r="AA294" s="86">
        <f>SUM(O294:Z294)</f>
        <v>3203.3920939999994</v>
      </c>
      <c r="AB294" s="222"/>
    </row>
    <row r="295" spans="1:28" customFormat="1" x14ac:dyDescent="0.2">
      <c r="E295" s="86"/>
      <c r="F295" s="205"/>
      <c r="G295" s="142"/>
      <c r="H295" s="187"/>
      <c r="AB295" s="222"/>
    </row>
    <row r="296" spans="1:28" customFormat="1" x14ac:dyDescent="0.2">
      <c r="A296" s="287" t="s">
        <v>165</v>
      </c>
      <c r="B296" s="287"/>
      <c r="C296" s="287"/>
      <c r="D296" s="287"/>
      <c r="E296" s="111">
        <v>33000</v>
      </c>
      <c r="F296" s="193"/>
      <c r="G296" s="186">
        <v>0.9</v>
      </c>
      <c r="H296" s="190">
        <v>6.6666666666666693E-2</v>
      </c>
      <c r="I296" s="190">
        <v>6.6666666666666693E-2</v>
      </c>
      <c r="J296" s="190">
        <v>6.6666666666666693E-2</v>
      </c>
      <c r="K296" s="190">
        <v>6.6666666666666693E-2</v>
      </c>
      <c r="L296" s="190">
        <v>6.6666666666666693E-2</v>
      </c>
      <c r="M296" s="190">
        <v>6.6666666666666693E-2</v>
      </c>
      <c r="N296" s="190">
        <v>6.6666666666666693E-2</v>
      </c>
      <c r="O296" s="210">
        <f>AB296</f>
        <v>5.8333333333333336E-3</v>
      </c>
      <c r="P296" s="210">
        <v>5.7999999999999996E-3</v>
      </c>
      <c r="Q296" s="210">
        <v>5.7999999999999996E-3</v>
      </c>
      <c r="R296" s="210">
        <v>5.7999999999999996E-3</v>
      </c>
      <c r="S296" s="210">
        <v>5.7999999999999996E-3</v>
      </c>
      <c r="T296" s="210">
        <v>5.7999999999999996E-3</v>
      </c>
      <c r="U296" s="210">
        <v>5.7999999999999996E-3</v>
      </c>
      <c r="V296" s="210">
        <v>5.7999999999999996E-3</v>
      </c>
      <c r="W296" s="210">
        <v>5.7999999999999996E-3</v>
      </c>
      <c r="X296" s="210">
        <v>5.7999999999999996E-3</v>
      </c>
      <c r="Y296" s="210">
        <v>5.7999999999999996E-3</v>
      </c>
      <c r="Z296" s="210">
        <v>5.7999999999999996E-3</v>
      </c>
      <c r="AB296" s="223">
        <f>7%/12</f>
        <v>5.8333333333333336E-3</v>
      </c>
    </row>
    <row r="297" spans="1:28" customFormat="1" x14ac:dyDescent="0.2">
      <c r="A297" s="28">
        <v>412</v>
      </c>
      <c r="B297" s="9" t="s">
        <v>200</v>
      </c>
      <c r="C297" s="7">
        <v>157</v>
      </c>
      <c r="D297" s="10">
        <v>43664</v>
      </c>
      <c r="E297" s="46"/>
      <c r="F297" s="196">
        <v>51240</v>
      </c>
      <c r="G297" s="180">
        <f t="shared" ref="G297:G299" si="162">F297*90%</f>
        <v>46116</v>
      </c>
      <c r="H297" s="187"/>
      <c r="I297" s="192"/>
      <c r="J297" s="192"/>
      <c r="K297" s="192"/>
      <c r="L297" s="192">
        <v>1345.05</v>
      </c>
      <c r="M297" s="192">
        <f>G297*7%</f>
        <v>3228.1200000000003</v>
      </c>
      <c r="N297" s="192">
        <f>G297*7%</f>
        <v>3228.1200000000003</v>
      </c>
      <c r="O297" s="227">
        <f>G297*AB297</f>
        <v>269.01</v>
      </c>
      <c r="P297" s="227">
        <f>G297*AB297</f>
        <v>269.01</v>
      </c>
      <c r="Q297" s="227">
        <f>G297*AB297</f>
        <v>269.01</v>
      </c>
      <c r="R297" s="227">
        <f>G297*AB297</f>
        <v>269.01</v>
      </c>
      <c r="S297" s="227">
        <f>G297*AB297</f>
        <v>269.01</v>
      </c>
      <c r="T297" s="227">
        <f>G297*AB297</f>
        <v>269.01</v>
      </c>
      <c r="U297" s="227">
        <f>G297*AB297</f>
        <v>269.01</v>
      </c>
      <c r="V297" s="227">
        <f>G297*AB297</f>
        <v>269.01</v>
      </c>
      <c r="W297" s="227"/>
      <c r="X297" s="227"/>
      <c r="Y297" s="227"/>
      <c r="Z297" s="227"/>
      <c r="AA297" s="86">
        <f>SUM(O297:Z297)</f>
        <v>2152.08</v>
      </c>
      <c r="AB297" s="223">
        <f t="shared" ref="AB297:AB299" si="163">7%/12</f>
        <v>5.8333333333333336E-3</v>
      </c>
    </row>
    <row r="298" spans="1:28" customFormat="1" x14ac:dyDescent="0.2">
      <c r="A298" s="28">
        <v>413</v>
      </c>
      <c r="B298" s="9" t="s">
        <v>200</v>
      </c>
      <c r="C298" s="7">
        <v>158</v>
      </c>
      <c r="D298" s="10">
        <v>43664</v>
      </c>
      <c r="E298" s="46"/>
      <c r="F298" s="196">
        <v>51240</v>
      </c>
      <c r="G298" s="180">
        <f t="shared" si="162"/>
        <v>46116</v>
      </c>
      <c r="H298" s="187"/>
      <c r="I298" s="192"/>
      <c r="J298" s="192"/>
      <c r="K298" s="192"/>
      <c r="L298" s="192">
        <v>1345.05</v>
      </c>
      <c r="M298" s="192">
        <f t="shared" ref="M298:M299" si="164">G298*7%</f>
        <v>3228.1200000000003</v>
      </c>
      <c r="N298" s="192">
        <f t="shared" ref="N298:N299" si="165">G298*7%</f>
        <v>3228.1200000000003</v>
      </c>
      <c r="O298" s="227">
        <f t="shared" ref="O298:O299" si="166">G298*AB298</f>
        <v>269.01</v>
      </c>
      <c r="P298" s="227">
        <f t="shared" ref="P298:P299" si="167">G298*AB298</f>
        <v>269.01</v>
      </c>
      <c r="Q298" s="227">
        <f t="shared" ref="Q298:Q299" si="168">G298*AB298</f>
        <v>269.01</v>
      </c>
      <c r="R298" s="227">
        <f t="shared" ref="R298:R299" si="169">G298*AB298</f>
        <v>269.01</v>
      </c>
      <c r="S298" s="227">
        <f t="shared" ref="S298:S299" si="170">G298*AB298</f>
        <v>269.01</v>
      </c>
      <c r="T298" s="227">
        <f t="shared" ref="T298:T299" si="171">G298*AB298</f>
        <v>269.01</v>
      </c>
      <c r="U298" s="227">
        <f t="shared" ref="U298:U299" si="172">G298*AB298</f>
        <v>269.01</v>
      </c>
      <c r="V298" s="227">
        <f t="shared" ref="V298:V299" si="173">G298*AB298</f>
        <v>269.01</v>
      </c>
      <c r="W298" s="227"/>
      <c r="X298" s="227"/>
      <c r="Y298" s="227"/>
      <c r="Z298" s="227"/>
      <c r="AA298" s="86">
        <f t="shared" ref="AA298:AA299" si="174">SUM(O298:Z298)</f>
        <v>2152.08</v>
      </c>
      <c r="AB298" s="223">
        <f t="shared" si="163"/>
        <v>5.8333333333333336E-3</v>
      </c>
    </row>
    <row r="299" spans="1:28" customFormat="1" ht="13.5" thickBot="1" x14ac:dyDescent="0.25">
      <c r="A299" s="28">
        <v>414</v>
      </c>
      <c r="B299" s="9" t="s">
        <v>200</v>
      </c>
      <c r="C299" s="7">
        <v>160</v>
      </c>
      <c r="D299" s="10">
        <v>43670</v>
      </c>
      <c r="E299" s="46"/>
      <c r="F299" s="196">
        <v>51240</v>
      </c>
      <c r="G299" s="180">
        <f t="shared" si="162"/>
        <v>46116</v>
      </c>
      <c r="H299" s="187"/>
      <c r="I299" s="192"/>
      <c r="J299" s="192"/>
      <c r="K299" s="192"/>
      <c r="L299" s="192">
        <v>1345.05</v>
      </c>
      <c r="M299" s="192">
        <f t="shared" si="164"/>
        <v>3228.1200000000003</v>
      </c>
      <c r="N299" s="192">
        <f t="shared" si="165"/>
        <v>3228.1200000000003</v>
      </c>
      <c r="O299" s="227">
        <f t="shared" si="166"/>
        <v>269.01</v>
      </c>
      <c r="P299" s="227">
        <f t="shared" si="167"/>
        <v>269.01</v>
      </c>
      <c r="Q299" s="227">
        <f t="shared" si="168"/>
        <v>269.01</v>
      </c>
      <c r="R299" s="227">
        <f t="shared" si="169"/>
        <v>269.01</v>
      </c>
      <c r="S299" s="227">
        <f t="shared" si="170"/>
        <v>269.01</v>
      </c>
      <c r="T299" s="227">
        <f t="shared" si="171"/>
        <v>269.01</v>
      </c>
      <c r="U299" s="227">
        <f t="shared" si="172"/>
        <v>269.01</v>
      </c>
      <c r="V299" s="227">
        <f t="shared" si="173"/>
        <v>269.01</v>
      </c>
      <c r="W299" s="227"/>
      <c r="X299" s="227"/>
      <c r="Y299" s="227"/>
      <c r="Z299" s="227"/>
      <c r="AA299" s="86">
        <f t="shared" si="174"/>
        <v>2152.08</v>
      </c>
      <c r="AB299" s="223">
        <f t="shared" si="163"/>
        <v>5.8333333333333336E-3</v>
      </c>
    </row>
    <row r="300" spans="1:28" customFormat="1" ht="13.5" thickBot="1" x14ac:dyDescent="0.25">
      <c r="A300" s="28"/>
      <c r="B300" s="29"/>
      <c r="C300" s="30"/>
      <c r="D300" s="110"/>
      <c r="E300" s="130" t="s">
        <v>166</v>
      </c>
      <c r="F300" s="263">
        <f>SUM(F297:F299)</f>
        <v>153720</v>
      </c>
      <c r="G300" s="204">
        <f>SUM(G297:G299)</f>
        <v>138348</v>
      </c>
      <c r="H300" s="127"/>
      <c r="I300" s="127"/>
      <c r="J300" s="127"/>
      <c r="K300" s="127"/>
      <c r="L300" s="127">
        <f>SUM(L297:L299)</f>
        <v>4035.1499999999996</v>
      </c>
      <c r="M300" s="127">
        <f>SUM(M297:M299)</f>
        <v>9684.36</v>
      </c>
      <c r="N300" s="127">
        <f>SUM(N297:N299)</f>
        <v>9684.36</v>
      </c>
      <c r="O300" s="127">
        <f>SUM(O297:O299)</f>
        <v>807.03</v>
      </c>
      <c r="P300" s="127">
        <f t="shared" ref="P300:U300" si="175">SUM(P297:P299)</f>
        <v>807.03</v>
      </c>
      <c r="Q300" s="127">
        <f t="shared" si="175"/>
        <v>807.03</v>
      </c>
      <c r="R300" s="127">
        <f t="shared" si="175"/>
        <v>807.03</v>
      </c>
      <c r="S300" s="127">
        <f t="shared" si="175"/>
        <v>807.03</v>
      </c>
      <c r="T300" s="127">
        <f t="shared" si="175"/>
        <v>807.03</v>
      </c>
      <c r="U300" s="127">
        <f t="shared" si="175"/>
        <v>807.03</v>
      </c>
      <c r="V300" s="127">
        <f t="shared" ref="V300:AA300" si="176">SUM(V297:V299)</f>
        <v>807.03</v>
      </c>
      <c r="W300" s="127">
        <f t="shared" si="176"/>
        <v>0</v>
      </c>
      <c r="X300" s="127">
        <f t="shared" si="176"/>
        <v>0</v>
      </c>
      <c r="Y300" s="127">
        <f t="shared" si="176"/>
        <v>0</v>
      </c>
      <c r="Z300" s="127">
        <f t="shared" si="176"/>
        <v>0</v>
      </c>
      <c r="AA300" s="86">
        <f t="shared" si="176"/>
        <v>6456.24</v>
      </c>
      <c r="AB300" s="222"/>
    </row>
    <row r="301" spans="1:28" customFormat="1" x14ac:dyDescent="0.2">
      <c r="A301" s="87"/>
      <c r="B301" s="88"/>
      <c r="C301" s="89"/>
      <c r="D301" s="90"/>
      <c r="E301" s="132"/>
      <c r="F301" s="206"/>
      <c r="G301" s="132"/>
      <c r="H301" s="187"/>
      <c r="AB301" s="222"/>
    </row>
    <row r="302" spans="1:28" customFormat="1" ht="13.5" thickBot="1" x14ac:dyDescent="0.25">
      <c r="A302" s="287" t="s">
        <v>168</v>
      </c>
      <c r="B302" s="287"/>
      <c r="C302" s="287"/>
      <c r="D302" s="287"/>
      <c r="E302" s="132"/>
      <c r="F302" s="206"/>
      <c r="G302" s="132"/>
      <c r="H302" s="187"/>
      <c r="AB302" s="222"/>
    </row>
    <row r="303" spans="1:28" s="39" customFormat="1" ht="15.75" customHeight="1" thickBot="1" x14ac:dyDescent="0.25">
      <c r="A303" s="134"/>
      <c r="B303" s="135" t="s">
        <v>133</v>
      </c>
      <c r="C303" s="136"/>
      <c r="D303" s="137"/>
      <c r="E303" s="133" t="s">
        <v>166</v>
      </c>
      <c r="F303" s="207">
        <v>2285000</v>
      </c>
      <c r="G303" s="181"/>
      <c r="H303" s="189"/>
      <c r="I303" s="65"/>
      <c r="AB303" s="224"/>
    </row>
    <row r="304" spans="1:28" customFormat="1" ht="21" thickBot="1" x14ac:dyDescent="0.35">
      <c r="A304" s="2"/>
      <c r="B304" s="3"/>
      <c r="C304" s="3"/>
      <c r="E304" s="82"/>
      <c r="F304" s="208"/>
      <c r="G304" s="143"/>
      <c r="H304" s="187"/>
      <c r="AB304" s="222"/>
    </row>
    <row r="305" spans="1:28" customFormat="1" ht="21" thickBot="1" x14ac:dyDescent="0.35">
      <c r="A305" s="2"/>
      <c r="B305" s="3"/>
      <c r="C305" s="3"/>
      <c r="E305" s="131" t="s">
        <v>167</v>
      </c>
      <c r="F305" s="145">
        <f>F300+F294+F60+F45+F36+F210+F303</f>
        <v>2699554.483</v>
      </c>
      <c r="G305" s="144"/>
      <c r="H305" s="144"/>
      <c r="I305" s="126"/>
      <c r="J305" s="126"/>
      <c r="K305" s="126"/>
      <c r="L305" s="126"/>
      <c r="M305" s="126"/>
      <c r="N305" s="126"/>
      <c r="AB305" s="222"/>
    </row>
    <row r="306" spans="1:28" ht="20.25" x14ac:dyDescent="0.3">
      <c r="A306" s="216"/>
      <c r="B306" s="217"/>
      <c r="C306" s="217"/>
      <c r="E306" s="218"/>
      <c r="F306" s="219"/>
      <c r="G306" s="219"/>
    </row>
    <row r="307" spans="1:28" ht="20.25" x14ac:dyDescent="0.3">
      <c r="A307" s="216"/>
      <c r="B307" s="217"/>
      <c r="C307" s="217"/>
      <c r="E307" s="218"/>
      <c r="F307" s="219"/>
      <c r="G307" s="219"/>
    </row>
    <row r="308" spans="1:28" ht="20.25" x14ac:dyDescent="0.3">
      <c r="A308" s="216"/>
      <c r="B308" s="217"/>
      <c r="C308" s="217"/>
      <c r="E308" s="218"/>
    </row>
    <row r="309" spans="1:28" s="215" customFormat="1" ht="20.25" x14ac:dyDescent="0.3">
      <c r="A309" s="216"/>
      <c r="B309" s="217"/>
      <c r="C309" s="217"/>
      <c r="D309" s="126"/>
      <c r="E309" s="218"/>
      <c r="F309" s="214"/>
      <c r="G309" s="214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225"/>
    </row>
    <row r="310" spans="1:28" s="215" customFormat="1" ht="20.25" x14ac:dyDescent="0.3">
      <c r="A310" s="216"/>
      <c r="B310" s="217"/>
      <c r="C310" s="217"/>
      <c r="D310" s="126"/>
      <c r="E310" s="218"/>
      <c r="F310" s="214"/>
      <c r="G310" s="214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225"/>
    </row>
    <row r="311" spans="1:28" s="215" customFormat="1" ht="20.25" x14ac:dyDescent="0.3">
      <c r="A311" s="216"/>
      <c r="B311" s="217"/>
      <c r="C311" s="217"/>
      <c r="D311" s="126"/>
      <c r="E311" s="218"/>
      <c r="F311" s="214"/>
      <c r="G311" s="214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225"/>
    </row>
    <row r="312" spans="1:28" s="215" customFormat="1" ht="20.25" x14ac:dyDescent="0.3">
      <c r="A312" s="216"/>
      <c r="B312" s="217"/>
      <c r="C312" s="217"/>
      <c r="D312" s="126"/>
      <c r="E312" s="218"/>
      <c r="F312" s="214"/>
      <c r="G312" s="214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225"/>
    </row>
    <row r="313" spans="1:28" s="215" customFormat="1" ht="20.25" x14ac:dyDescent="0.3">
      <c r="A313" s="216"/>
      <c r="B313" s="217"/>
      <c r="C313" s="217"/>
      <c r="D313" s="126"/>
      <c r="E313" s="218"/>
      <c r="F313" s="214"/>
      <c r="G313" s="214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225"/>
    </row>
    <row r="314" spans="1:28" s="215" customFormat="1" ht="20.25" x14ac:dyDescent="0.3">
      <c r="A314" s="216"/>
      <c r="B314" s="217"/>
      <c r="C314" s="217"/>
      <c r="D314" s="126"/>
      <c r="E314" s="218"/>
      <c r="F314" s="126"/>
      <c r="G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6"/>
      <c r="V314" s="126"/>
      <c r="W314" s="126"/>
      <c r="X314" s="126"/>
      <c r="Y314" s="126"/>
      <c r="Z314" s="126"/>
      <c r="AA314" s="126"/>
      <c r="AB314" s="225"/>
    </row>
    <row r="315" spans="1:28" s="215" customFormat="1" ht="20.25" x14ac:dyDescent="0.3">
      <c r="A315" s="216"/>
      <c r="B315" s="217"/>
      <c r="C315" s="217"/>
      <c r="D315" s="126"/>
      <c r="E315" s="218"/>
      <c r="F315" s="126"/>
      <c r="G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6"/>
      <c r="V315" s="126"/>
      <c r="W315" s="126"/>
      <c r="X315" s="126"/>
      <c r="Y315" s="126"/>
      <c r="Z315" s="126"/>
      <c r="AA315" s="126"/>
      <c r="AB315" s="225"/>
    </row>
    <row r="316" spans="1:28" s="215" customFormat="1" ht="20.25" x14ac:dyDescent="0.3">
      <c r="A316" s="216"/>
      <c r="B316" s="217"/>
      <c r="C316" s="217"/>
      <c r="D316" s="126"/>
      <c r="E316" s="218"/>
      <c r="F316" s="126"/>
      <c r="G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6"/>
      <c r="V316" s="126"/>
      <c r="W316" s="126"/>
      <c r="X316" s="126"/>
      <c r="Y316" s="126"/>
      <c r="Z316" s="126"/>
      <c r="AA316" s="126"/>
      <c r="AB316" s="225"/>
    </row>
    <row r="317" spans="1:28" s="215" customFormat="1" ht="20.25" x14ac:dyDescent="0.3">
      <c r="A317" s="216"/>
      <c r="B317" s="217"/>
      <c r="C317" s="217"/>
      <c r="D317" s="126"/>
      <c r="E317" s="218"/>
      <c r="F317" s="126"/>
      <c r="G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6"/>
      <c r="V317" s="126"/>
      <c r="W317" s="126"/>
      <c r="X317" s="126"/>
      <c r="Y317" s="126"/>
      <c r="Z317" s="126"/>
      <c r="AA317" s="126"/>
      <c r="AB317" s="225"/>
    </row>
    <row r="318" spans="1:28" s="215" customFormat="1" ht="20.25" x14ac:dyDescent="0.3">
      <c r="A318" s="216"/>
      <c r="B318" s="217"/>
      <c r="C318" s="217"/>
      <c r="D318" s="126"/>
      <c r="E318" s="218"/>
      <c r="F318" s="126"/>
      <c r="G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6"/>
      <c r="V318" s="126"/>
      <c r="W318" s="126"/>
      <c r="X318" s="126"/>
      <c r="Y318" s="126"/>
      <c r="Z318" s="126"/>
      <c r="AA318" s="126"/>
      <c r="AB318" s="225"/>
    </row>
    <row r="319" spans="1:28" s="215" customFormat="1" ht="20.25" x14ac:dyDescent="0.3">
      <c r="A319" s="216"/>
      <c r="B319" s="217"/>
      <c r="C319" s="217"/>
      <c r="D319" s="126"/>
      <c r="E319" s="218"/>
      <c r="F319" s="126"/>
      <c r="G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6"/>
      <c r="V319" s="126"/>
      <c r="W319" s="126"/>
      <c r="X319" s="126"/>
      <c r="Y319" s="126"/>
      <c r="Z319" s="126"/>
      <c r="AA319" s="126"/>
      <c r="AB319" s="225"/>
    </row>
    <row r="320" spans="1:28" s="215" customFormat="1" ht="20.25" x14ac:dyDescent="0.3">
      <c r="A320" s="216"/>
      <c r="B320" s="217"/>
      <c r="C320" s="217"/>
      <c r="D320" s="126"/>
      <c r="E320" s="218"/>
      <c r="F320" s="126"/>
      <c r="G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225"/>
    </row>
    <row r="321" spans="1:28" s="215" customFormat="1" ht="20.25" x14ac:dyDescent="0.3">
      <c r="A321" s="216"/>
      <c r="B321" s="217"/>
      <c r="C321" s="217"/>
      <c r="D321" s="126"/>
      <c r="E321" s="218"/>
      <c r="F321" s="126"/>
      <c r="G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225"/>
    </row>
    <row r="322" spans="1:28" s="215" customFormat="1" ht="20.25" x14ac:dyDescent="0.3">
      <c r="A322" s="216"/>
      <c r="B322" s="217"/>
      <c r="C322" s="217"/>
      <c r="D322" s="126"/>
      <c r="E322" s="218"/>
      <c r="F322" s="126"/>
      <c r="G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225"/>
    </row>
    <row r="323" spans="1:28" s="215" customFormat="1" ht="20.25" x14ac:dyDescent="0.3">
      <c r="A323" s="216"/>
      <c r="B323" s="217"/>
      <c r="C323" s="217"/>
      <c r="D323" s="126"/>
      <c r="E323" s="218"/>
      <c r="F323" s="126"/>
      <c r="G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225"/>
    </row>
    <row r="324" spans="1:28" s="215" customFormat="1" ht="20.25" x14ac:dyDescent="0.3">
      <c r="A324" s="216"/>
      <c r="B324" s="217"/>
      <c r="C324" s="217"/>
      <c r="D324" s="126"/>
      <c r="E324" s="218"/>
      <c r="F324" s="126"/>
      <c r="G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225"/>
    </row>
    <row r="325" spans="1:28" s="215" customFormat="1" ht="20.25" x14ac:dyDescent="0.3">
      <c r="A325" s="216"/>
      <c r="B325" s="217"/>
      <c r="C325" s="217"/>
      <c r="D325" s="126"/>
      <c r="E325" s="218"/>
      <c r="F325" s="126"/>
      <c r="G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225"/>
    </row>
    <row r="326" spans="1:28" s="215" customFormat="1" ht="20.25" x14ac:dyDescent="0.3">
      <c r="A326" s="216"/>
      <c r="B326" s="217"/>
      <c r="C326" s="217"/>
      <c r="D326" s="126"/>
      <c r="E326" s="218"/>
      <c r="F326" s="126"/>
      <c r="G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225"/>
    </row>
    <row r="327" spans="1:28" s="215" customFormat="1" ht="20.25" x14ac:dyDescent="0.3">
      <c r="A327" s="216"/>
      <c r="B327" s="217"/>
      <c r="C327" s="217"/>
      <c r="D327" s="126"/>
      <c r="E327" s="218"/>
      <c r="F327" s="126"/>
      <c r="G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225"/>
    </row>
    <row r="328" spans="1:28" s="215" customFormat="1" ht="20.25" x14ac:dyDescent="0.3">
      <c r="A328" s="216"/>
      <c r="B328" s="217"/>
      <c r="C328" s="217"/>
      <c r="D328" s="126"/>
      <c r="E328" s="218"/>
      <c r="F328" s="126"/>
      <c r="G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225"/>
    </row>
    <row r="329" spans="1:28" s="215" customFormat="1" ht="20.25" x14ac:dyDescent="0.3">
      <c r="A329" s="216"/>
      <c r="B329" s="217"/>
      <c r="C329" s="217"/>
      <c r="D329" s="126"/>
      <c r="E329" s="218"/>
      <c r="F329" s="126"/>
      <c r="G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225"/>
    </row>
    <row r="330" spans="1:28" s="215" customFormat="1" ht="20.25" x14ac:dyDescent="0.3">
      <c r="A330" s="216"/>
      <c r="B330" s="217"/>
      <c r="C330" s="217"/>
      <c r="D330" s="126"/>
      <c r="E330" s="218"/>
      <c r="F330" s="126"/>
      <c r="G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225"/>
    </row>
    <row r="331" spans="1:28" s="215" customFormat="1" ht="20.25" x14ac:dyDescent="0.3">
      <c r="A331" s="216"/>
      <c r="B331" s="217"/>
      <c r="C331" s="217"/>
      <c r="D331" s="126"/>
      <c r="E331" s="218"/>
      <c r="F331" s="126"/>
      <c r="G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225"/>
    </row>
    <row r="332" spans="1:28" s="215" customFormat="1" ht="20.25" x14ac:dyDescent="0.3">
      <c r="A332" s="216"/>
      <c r="B332" s="217"/>
      <c r="C332" s="217"/>
      <c r="D332" s="126"/>
      <c r="E332" s="218"/>
      <c r="F332" s="126"/>
      <c r="G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225"/>
    </row>
    <row r="333" spans="1:28" s="215" customFormat="1" ht="20.25" x14ac:dyDescent="0.3">
      <c r="A333" s="216"/>
      <c r="B333" s="217"/>
      <c r="C333" s="217"/>
      <c r="D333" s="126"/>
      <c r="E333" s="218"/>
      <c r="F333" s="126"/>
      <c r="G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225"/>
    </row>
    <row r="334" spans="1:28" s="215" customFormat="1" ht="20.25" x14ac:dyDescent="0.3">
      <c r="A334" s="216"/>
      <c r="B334" s="217"/>
      <c r="C334" s="217"/>
      <c r="D334" s="126"/>
      <c r="E334" s="218"/>
      <c r="F334" s="126"/>
      <c r="G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225"/>
    </row>
    <row r="335" spans="1:28" s="215" customFormat="1" ht="20.25" x14ac:dyDescent="0.3">
      <c r="A335" s="216"/>
      <c r="B335" s="217"/>
      <c r="C335" s="217"/>
      <c r="D335" s="126"/>
      <c r="E335" s="218"/>
      <c r="F335" s="126"/>
      <c r="G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225"/>
    </row>
    <row r="336" spans="1:28" s="215" customFormat="1" ht="20.25" x14ac:dyDescent="0.3">
      <c r="A336" s="216"/>
      <c r="B336" s="217"/>
      <c r="C336" s="217"/>
      <c r="D336" s="126"/>
      <c r="E336" s="218"/>
      <c r="F336" s="126"/>
      <c r="G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225"/>
    </row>
    <row r="337" spans="1:28" s="215" customFormat="1" ht="20.25" x14ac:dyDescent="0.3">
      <c r="A337" s="216"/>
      <c r="B337" s="217"/>
      <c r="C337" s="217"/>
      <c r="D337" s="126"/>
      <c r="E337" s="218"/>
      <c r="F337" s="126"/>
      <c r="G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225"/>
    </row>
    <row r="338" spans="1:28" s="215" customFormat="1" ht="20.25" x14ac:dyDescent="0.3">
      <c r="A338" s="216"/>
      <c r="B338" s="217"/>
      <c r="C338" s="217"/>
      <c r="D338" s="126"/>
      <c r="E338" s="218"/>
      <c r="F338" s="126"/>
      <c r="G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225"/>
    </row>
    <row r="339" spans="1:28" s="215" customFormat="1" ht="20.25" x14ac:dyDescent="0.3">
      <c r="A339" s="216"/>
      <c r="B339" s="217"/>
      <c r="C339" s="217"/>
      <c r="D339" s="126"/>
      <c r="E339" s="218"/>
      <c r="F339" s="126"/>
      <c r="G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225"/>
    </row>
    <row r="340" spans="1:28" s="215" customFormat="1" ht="20.25" x14ac:dyDescent="0.3">
      <c r="A340" s="216"/>
      <c r="B340" s="217"/>
      <c r="C340" s="217"/>
      <c r="D340" s="126"/>
      <c r="E340" s="218"/>
      <c r="F340" s="126"/>
      <c r="G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6"/>
      <c r="V340" s="126"/>
      <c r="W340" s="126"/>
      <c r="X340" s="126"/>
      <c r="Y340" s="126"/>
      <c r="Z340" s="126"/>
      <c r="AA340" s="126"/>
      <c r="AB340" s="225"/>
    </row>
    <row r="341" spans="1:28" s="215" customFormat="1" ht="20.25" x14ac:dyDescent="0.3">
      <c r="A341" s="216"/>
      <c r="B341" s="217"/>
      <c r="C341" s="217"/>
      <c r="D341" s="126"/>
      <c r="E341" s="218"/>
      <c r="F341" s="126"/>
      <c r="G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  <c r="Y341" s="126"/>
      <c r="Z341" s="126"/>
      <c r="AA341" s="126"/>
      <c r="AB341" s="225"/>
    </row>
    <row r="342" spans="1:28" s="215" customFormat="1" ht="20.25" x14ac:dyDescent="0.3">
      <c r="A342" s="216"/>
      <c r="B342" s="217"/>
      <c r="C342" s="217"/>
      <c r="D342" s="126"/>
      <c r="E342" s="218"/>
      <c r="F342" s="126"/>
      <c r="G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6"/>
      <c r="V342" s="126"/>
      <c r="W342" s="126"/>
      <c r="X342" s="126"/>
      <c r="Y342" s="126"/>
      <c r="Z342" s="126"/>
      <c r="AA342" s="126"/>
      <c r="AB342" s="225"/>
    </row>
    <row r="343" spans="1:28" s="215" customFormat="1" ht="20.25" x14ac:dyDescent="0.3">
      <c r="A343" s="216"/>
      <c r="B343" s="217"/>
      <c r="C343" s="217"/>
      <c r="D343" s="126"/>
      <c r="E343" s="218"/>
      <c r="F343" s="126"/>
      <c r="G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6"/>
      <c r="V343" s="126"/>
      <c r="W343" s="126"/>
      <c r="X343" s="126"/>
      <c r="Y343" s="126"/>
      <c r="Z343" s="126"/>
      <c r="AA343" s="126"/>
      <c r="AB343" s="225"/>
    </row>
    <row r="344" spans="1:28" s="215" customFormat="1" ht="20.25" x14ac:dyDescent="0.3">
      <c r="A344" s="216"/>
      <c r="B344" s="217"/>
      <c r="C344" s="217"/>
      <c r="D344" s="126"/>
      <c r="E344" s="218"/>
      <c r="F344" s="126"/>
      <c r="G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6"/>
      <c r="V344" s="126"/>
      <c r="W344" s="126"/>
      <c r="X344" s="126"/>
      <c r="Y344" s="126"/>
      <c r="Z344" s="126"/>
      <c r="AA344" s="126"/>
      <c r="AB344" s="225"/>
    </row>
    <row r="345" spans="1:28" s="215" customFormat="1" ht="20.25" x14ac:dyDescent="0.3">
      <c r="A345" s="216"/>
      <c r="B345" s="217"/>
      <c r="C345" s="217"/>
      <c r="D345" s="126"/>
      <c r="E345" s="218"/>
      <c r="F345" s="126"/>
      <c r="G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6"/>
      <c r="V345" s="126"/>
      <c r="W345" s="126"/>
      <c r="X345" s="126"/>
      <c r="Y345" s="126"/>
      <c r="Z345" s="126"/>
      <c r="AA345" s="126"/>
      <c r="AB345" s="225"/>
    </row>
    <row r="346" spans="1:28" s="215" customFormat="1" ht="20.25" x14ac:dyDescent="0.3">
      <c r="A346" s="216"/>
      <c r="B346" s="217"/>
      <c r="C346" s="217"/>
      <c r="D346" s="126"/>
      <c r="E346" s="218"/>
      <c r="F346" s="126"/>
      <c r="G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6"/>
      <c r="V346" s="126"/>
      <c r="W346" s="126"/>
      <c r="X346" s="126"/>
      <c r="Y346" s="126"/>
      <c r="Z346" s="126"/>
      <c r="AA346" s="126"/>
      <c r="AB346" s="225"/>
    </row>
    <row r="347" spans="1:28" s="215" customFormat="1" ht="20.25" x14ac:dyDescent="0.3">
      <c r="A347" s="216"/>
      <c r="B347" s="217"/>
      <c r="C347" s="217"/>
      <c r="D347" s="126"/>
      <c r="E347" s="218"/>
      <c r="F347" s="126"/>
      <c r="G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6"/>
      <c r="V347" s="126"/>
      <c r="W347" s="126"/>
      <c r="X347" s="126"/>
      <c r="Y347" s="126"/>
      <c r="Z347" s="126"/>
      <c r="AA347" s="126"/>
      <c r="AB347" s="225"/>
    </row>
    <row r="348" spans="1:28" s="215" customFormat="1" ht="20.25" x14ac:dyDescent="0.3">
      <c r="A348" s="216"/>
      <c r="B348" s="217"/>
      <c r="C348" s="217"/>
      <c r="D348" s="126"/>
      <c r="E348" s="218"/>
      <c r="F348" s="126"/>
      <c r="G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  <c r="Y348" s="126"/>
      <c r="Z348" s="126"/>
      <c r="AA348" s="126"/>
      <c r="AB348" s="225"/>
    </row>
    <row r="349" spans="1:28" s="215" customFormat="1" ht="20.25" x14ac:dyDescent="0.3">
      <c r="A349" s="216"/>
      <c r="B349" s="217"/>
      <c r="C349" s="217"/>
      <c r="D349" s="126"/>
      <c r="E349" s="218"/>
      <c r="F349" s="126"/>
      <c r="G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  <c r="Y349" s="126"/>
      <c r="Z349" s="126"/>
      <c r="AA349" s="126"/>
      <c r="AB349" s="225"/>
    </row>
    <row r="350" spans="1:28" s="215" customFormat="1" ht="20.25" x14ac:dyDescent="0.3">
      <c r="A350" s="216"/>
      <c r="B350" s="217"/>
      <c r="C350" s="217"/>
      <c r="D350" s="126"/>
      <c r="E350" s="218"/>
      <c r="F350" s="126"/>
      <c r="G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6"/>
      <c r="V350" s="126"/>
      <c r="W350" s="126"/>
      <c r="X350" s="126"/>
      <c r="Y350" s="126"/>
      <c r="Z350" s="126"/>
      <c r="AA350" s="126"/>
      <c r="AB350" s="225"/>
    </row>
    <row r="351" spans="1:28" s="215" customFormat="1" ht="20.25" x14ac:dyDescent="0.3">
      <c r="A351" s="216"/>
      <c r="B351" s="217"/>
      <c r="C351" s="217"/>
      <c r="D351" s="126"/>
      <c r="E351" s="218"/>
      <c r="F351" s="126"/>
      <c r="G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6"/>
      <c r="V351" s="126"/>
      <c r="W351" s="126"/>
      <c r="X351" s="126"/>
      <c r="Y351" s="126"/>
      <c r="Z351" s="126"/>
      <c r="AA351" s="126"/>
      <c r="AB351" s="225"/>
    </row>
    <row r="352" spans="1:28" s="215" customFormat="1" ht="20.25" x14ac:dyDescent="0.3">
      <c r="A352" s="216"/>
      <c r="B352" s="217"/>
      <c r="C352" s="217"/>
      <c r="D352" s="126"/>
      <c r="E352" s="218"/>
      <c r="F352" s="126"/>
      <c r="G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6"/>
      <c r="V352" s="126"/>
      <c r="W352" s="126"/>
      <c r="X352" s="126"/>
      <c r="Y352" s="126"/>
      <c r="Z352" s="126"/>
      <c r="AA352" s="126"/>
      <c r="AB352" s="225"/>
    </row>
    <row r="353" spans="1:28" s="215" customFormat="1" ht="20.25" x14ac:dyDescent="0.3">
      <c r="A353" s="216"/>
      <c r="B353" s="217"/>
      <c r="C353" s="217"/>
      <c r="D353" s="126"/>
      <c r="E353" s="218"/>
      <c r="F353" s="126"/>
      <c r="G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6"/>
      <c r="V353" s="126"/>
      <c r="W353" s="126"/>
      <c r="X353" s="126"/>
      <c r="Y353" s="126"/>
      <c r="Z353" s="126"/>
      <c r="AA353" s="126"/>
      <c r="AB353" s="225"/>
    </row>
    <row r="354" spans="1:28" s="215" customFormat="1" ht="20.25" x14ac:dyDescent="0.3">
      <c r="A354" s="216"/>
      <c r="B354" s="217"/>
      <c r="C354" s="217"/>
      <c r="D354" s="126"/>
      <c r="E354" s="218"/>
      <c r="F354" s="126"/>
      <c r="G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  <c r="Y354" s="126"/>
      <c r="Z354" s="126"/>
      <c r="AA354" s="126"/>
      <c r="AB354" s="225"/>
    </row>
    <row r="355" spans="1:28" s="215" customFormat="1" ht="20.25" x14ac:dyDescent="0.3">
      <c r="A355" s="216"/>
      <c r="B355" s="217"/>
      <c r="C355" s="217"/>
      <c r="D355" s="126"/>
      <c r="E355" s="218"/>
      <c r="F355" s="126"/>
      <c r="G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6"/>
      <c r="V355" s="126"/>
      <c r="W355" s="126"/>
      <c r="X355" s="126"/>
      <c r="Y355" s="126"/>
      <c r="Z355" s="126"/>
      <c r="AA355" s="126"/>
      <c r="AB355" s="225"/>
    </row>
    <row r="356" spans="1:28" s="215" customFormat="1" ht="20.25" x14ac:dyDescent="0.3">
      <c r="A356" s="216"/>
      <c r="B356" s="217"/>
      <c r="C356" s="217"/>
      <c r="D356" s="126"/>
      <c r="E356" s="218"/>
      <c r="F356" s="126"/>
      <c r="G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6"/>
      <c r="V356" s="126"/>
      <c r="W356" s="126"/>
      <c r="X356" s="126"/>
      <c r="Y356" s="126"/>
      <c r="Z356" s="126"/>
      <c r="AA356" s="126"/>
      <c r="AB356" s="225"/>
    </row>
    <row r="357" spans="1:28" s="215" customFormat="1" ht="20.25" x14ac:dyDescent="0.3">
      <c r="A357" s="216"/>
      <c r="B357" s="217"/>
      <c r="C357" s="217"/>
      <c r="D357" s="126"/>
      <c r="E357" s="218"/>
      <c r="F357" s="126"/>
      <c r="G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6"/>
      <c r="V357" s="126"/>
      <c r="W357" s="126"/>
      <c r="X357" s="126"/>
      <c r="Y357" s="126"/>
      <c r="Z357" s="126"/>
      <c r="AA357" s="126"/>
      <c r="AB357" s="225"/>
    </row>
    <row r="358" spans="1:28" s="215" customFormat="1" ht="20.25" x14ac:dyDescent="0.3">
      <c r="A358" s="216"/>
      <c r="B358" s="217"/>
      <c r="C358" s="217"/>
      <c r="D358" s="126"/>
      <c r="E358" s="218"/>
      <c r="F358" s="126"/>
      <c r="G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  <c r="Y358" s="126"/>
      <c r="Z358" s="126"/>
      <c r="AA358" s="126"/>
      <c r="AB358" s="225"/>
    </row>
    <row r="359" spans="1:28" s="215" customFormat="1" ht="20.25" x14ac:dyDescent="0.3">
      <c r="A359" s="216"/>
      <c r="B359" s="217"/>
      <c r="C359" s="217"/>
      <c r="D359" s="126"/>
      <c r="E359" s="218"/>
      <c r="F359" s="126"/>
      <c r="G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6"/>
      <c r="V359" s="126"/>
      <c r="W359" s="126"/>
      <c r="X359" s="126"/>
      <c r="Y359" s="126"/>
      <c r="Z359" s="126"/>
      <c r="AA359" s="126"/>
      <c r="AB359" s="225"/>
    </row>
    <row r="360" spans="1:28" s="215" customFormat="1" ht="20.25" x14ac:dyDescent="0.3">
      <c r="A360" s="216"/>
      <c r="B360" s="217"/>
      <c r="C360" s="217"/>
      <c r="D360" s="126"/>
      <c r="E360" s="218"/>
      <c r="F360" s="126"/>
      <c r="G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6"/>
      <c r="V360" s="126"/>
      <c r="W360" s="126"/>
      <c r="X360" s="126"/>
      <c r="Y360" s="126"/>
      <c r="Z360" s="126"/>
      <c r="AA360" s="126"/>
      <c r="AB360" s="225"/>
    </row>
    <row r="361" spans="1:28" s="215" customFormat="1" ht="20.25" x14ac:dyDescent="0.3">
      <c r="A361" s="216"/>
      <c r="B361" s="217"/>
      <c r="C361" s="217"/>
      <c r="D361" s="126"/>
      <c r="E361" s="218"/>
      <c r="F361" s="126"/>
      <c r="G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6"/>
      <c r="V361" s="126"/>
      <c r="W361" s="126"/>
      <c r="X361" s="126"/>
      <c r="Y361" s="126"/>
      <c r="Z361" s="126"/>
      <c r="AA361" s="126"/>
      <c r="AB361" s="225"/>
    </row>
    <row r="362" spans="1:28" s="215" customFormat="1" ht="20.25" x14ac:dyDescent="0.3">
      <c r="A362" s="216"/>
      <c r="B362" s="217"/>
      <c r="C362" s="217"/>
      <c r="D362" s="126"/>
      <c r="E362" s="218"/>
      <c r="F362" s="126"/>
      <c r="G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6"/>
      <c r="V362" s="126"/>
      <c r="W362" s="126"/>
      <c r="X362" s="126"/>
      <c r="Y362" s="126"/>
      <c r="Z362" s="126"/>
      <c r="AA362" s="126"/>
      <c r="AB362" s="225"/>
    </row>
    <row r="363" spans="1:28" s="215" customFormat="1" ht="20.25" x14ac:dyDescent="0.3">
      <c r="A363" s="216"/>
      <c r="B363" s="217"/>
      <c r="C363" s="217"/>
      <c r="D363" s="126"/>
      <c r="E363" s="218"/>
      <c r="F363" s="126"/>
      <c r="G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6"/>
      <c r="V363" s="126"/>
      <c r="W363" s="126"/>
      <c r="X363" s="126"/>
      <c r="Y363" s="126"/>
      <c r="Z363" s="126"/>
      <c r="AA363" s="126"/>
      <c r="AB363" s="225"/>
    </row>
    <row r="364" spans="1:28" s="215" customFormat="1" ht="20.25" x14ac:dyDescent="0.3">
      <c r="A364" s="216"/>
      <c r="B364" s="217"/>
      <c r="C364" s="217"/>
      <c r="D364" s="126"/>
      <c r="E364" s="218"/>
      <c r="F364" s="126"/>
      <c r="G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6"/>
      <c r="V364" s="126"/>
      <c r="W364" s="126"/>
      <c r="X364" s="126"/>
      <c r="Y364" s="126"/>
      <c r="Z364" s="126"/>
      <c r="AA364" s="126"/>
      <c r="AB364" s="225"/>
    </row>
    <row r="365" spans="1:28" s="215" customFormat="1" ht="20.25" x14ac:dyDescent="0.3">
      <c r="A365" s="216"/>
      <c r="B365" s="217"/>
      <c r="C365" s="217"/>
      <c r="D365" s="126"/>
      <c r="E365" s="218"/>
      <c r="F365" s="126"/>
      <c r="G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  <c r="Y365" s="126"/>
      <c r="Z365" s="126"/>
      <c r="AA365" s="126"/>
      <c r="AB365" s="225"/>
    </row>
    <row r="366" spans="1:28" s="215" customFormat="1" ht="20.25" x14ac:dyDescent="0.3">
      <c r="A366" s="216"/>
      <c r="B366" s="217"/>
      <c r="C366" s="217"/>
      <c r="D366" s="126"/>
      <c r="E366" s="218"/>
      <c r="F366" s="126"/>
      <c r="G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  <c r="Y366" s="126"/>
      <c r="Z366" s="126"/>
      <c r="AA366" s="126"/>
      <c r="AB366" s="225"/>
    </row>
    <row r="367" spans="1:28" s="215" customFormat="1" ht="20.25" x14ac:dyDescent="0.3">
      <c r="A367" s="216"/>
      <c r="B367" s="217"/>
      <c r="C367" s="217"/>
      <c r="D367" s="126"/>
      <c r="E367" s="218"/>
      <c r="F367" s="126"/>
      <c r="G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6"/>
      <c r="V367" s="126"/>
      <c r="W367" s="126"/>
      <c r="X367" s="126"/>
      <c r="Y367" s="126"/>
      <c r="Z367" s="126"/>
      <c r="AA367" s="126"/>
      <c r="AB367" s="225"/>
    </row>
    <row r="368" spans="1:28" s="215" customFormat="1" ht="20.25" x14ac:dyDescent="0.3">
      <c r="A368" s="216"/>
      <c r="B368" s="217"/>
      <c r="C368" s="217"/>
      <c r="D368" s="126"/>
      <c r="E368" s="218"/>
      <c r="F368" s="126"/>
      <c r="G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6"/>
      <c r="V368" s="126"/>
      <c r="W368" s="126"/>
      <c r="X368" s="126"/>
      <c r="Y368" s="126"/>
      <c r="Z368" s="126"/>
      <c r="AA368" s="126"/>
      <c r="AB368" s="225"/>
    </row>
    <row r="369" spans="1:28" s="215" customFormat="1" ht="20.25" x14ac:dyDescent="0.3">
      <c r="A369" s="216"/>
      <c r="B369" s="217"/>
      <c r="C369" s="217"/>
      <c r="D369" s="126"/>
      <c r="E369" s="218"/>
      <c r="F369" s="126"/>
      <c r="G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6"/>
      <c r="V369" s="126"/>
      <c r="W369" s="126"/>
      <c r="X369" s="126"/>
      <c r="Y369" s="126"/>
      <c r="Z369" s="126"/>
      <c r="AA369" s="126"/>
      <c r="AB369" s="225"/>
    </row>
    <row r="370" spans="1:28" s="215" customFormat="1" ht="20.25" x14ac:dyDescent="0.3">
      <c r="A370" s="216"/>
      <c r="B370" s="217"/>
      <c r="C370" s="217"/>
      <c r="D370" s="126"/>
      <c r="E370" s="218"/>
      <c r="F370" s="126"/>
      <c r="G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6"/>
      <c r="V370" s="126"/>
      <c r="W370" s="126"/>
      <c r="X370" s="126"/>
      <c r="Y370" s="126"/>
      <c r="Z370" s="126"/>
      <c r="AA370" s="126"/>
      <c r="AB370" s="225"/>
    </row>
    <row r="371" spans="1:28" s="215" customFormat="1" ht="20.25" x14ac:dyDescent="0.3">
      <c r="A371" s="216"/>
      <c r="B371" s="217"/>
      <c r="C371" s="217"/>
      <c r="D371" s="126"/>
      <c r="E371" s="218"/>
      <c r="F371" s="126"/>
      <c r="G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  <c r="Y371" s="126"/>
      <c r="Z371" s="126"/>
      <c r="AA371" s="126"/>
      <c r="AB371" s="225"/>
    </row>
    <row r="372" spans="1:28" s="215" customFormat="1" ht="20.25" x14ac:dyDescent="0.3">
      <c r="A372" s="216"/>
      <c r="B372" s="217"/>
      <c r="C372" s="217"/>
      <c r="D372" s="126"/>
      <c r="E372" s="218"/>
      <c r="F372" s="126"/>
      <c r="G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225"/>
    </row>
    <row r="373" spans="1:28" s="215" customFormat="1" ht="20.25" x14ac:dyDescent="0.3">
      <c r="A373" s="216"/>
      <c r="B373" s="217"/>
      <c r="C373" s="217"/>
      <c r="D373" s="126"/>
      <c r="E373" s="218"/>
      <c r="F373" s="126"/>
      <c r="G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6"/>
      <c r="V373" s="126"/>
      <c r="W373" s="126"/>
      <c r="X373" s="126"/>
      <c r="Y373" s="126"/>
      <c r="Z373" s="126"/>
      <c r="AA373" s="126"/>
      <c r="AB373" s="225"/>
    </row>
    <row r="374" spans="1:28" s="215" customFormat="1" ht="20.25" x14ac:dyDescent="0.3">
      <c r="A374" s="216"/>
      <c r="B374" s="217"/>
      <c r="C374" s="217"/>
      <c r="D374" s="126"/>
      <c r="E374" s="218"/>
      <c r="F374" s="126"/>
      <c r="G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6"/>
      <c r="V374" s="126"/>
      <c r="W374" s="126"/>
      <c r="X374" s="126"/>
      <c r="Y374" s="126"/>
      <c r="Z374" s="126"/>
      <c r="AA374" s="126"/>
      <c r="AB374" s="225"/>
    </row>
    <row r="375" spans="1:28" s="215" customFormat="1" ht="20.25" x14ac:dyDescent="0.3">
      <c r="A375" s="216"/>
      <c r="B375" s="217"/>
      <c r="C375" s="217"/>
      <c r="D375" s="126"/>
      <c r="E375" s="218"/>
      <c r="F375" s="126"/>
      <c r="G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  <c r="Y375" s="126"/>
      <c r="Z375" s="126"/>
      <c r="AA375" s="126"/>
      <c r="AB375" s="225"/>
    </row>
    <row r="376" spans="1:28" s="215" customFormat="1" ht="20.25" x14ac:dyDescent="0.3">
      <c r="A376" s="216"/>
      <c r="B376" s="217"/>
      <c r="C376" s="217"/>
      <c r="D376" s="126"/>
      <c r="E376" s="218"/>
      <c r="F376" s="126"/>
      <c r="G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6"/>
      <c r="V376" s="126"/>
      <c r="W376" s="126"/>
      <c r="X376" s="126"/>
      <c r="Y376" s="126"/>
      <c r="Z376" s="126"/>
      <c r="AA376" s="126"/>
      <c r="AB376" s="225"/>
    </row>
    <row r="377" spans="1:28" s="215" customFormat="1" ht="20.25" x14ac:dyDescent="0.3">
      <c r="A377" s="216"/>
      <c r="B377" s="217"/>
      <c r="C377" s="217"/>
      <c r="D377" s="126"/>
      <c r="E377" s="218"/>
      <c r="F377" s="126"/>
      <c r="G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6"/>
      <c r="V377" s="126"/>
      <c r="W377" s="126"/>
      <c r="X377" s="126"/>
      <c r="Y377" s="126"/>
      <c r="Z377" s="126"/>
      <c r="AA377" s="126"/>
      <c r="AB377" s="225"/>
    </row>
    <row r="378" spans="1:28" s="215" customFormat="1" ht="20.25" x14ac:dyDescent="0.3">
      <c r="A378" s="216"/>
      <c r="B378" s="217"/>
      <c r="C378" s="217"/>
      <c r="D378" s="126"/>
      <c r="E378" s="218"/>
      <c r="F378" s="126"/>
      <c r="G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6"/>
      <c r="V378" s="126"/>
      <c r="W378" s="126"/>
      <c r="X378" s="126"/>
      <c r="Y378" s="126"/>
      <c r="Z378" s="126"/>
      <c r="AA378" s="126"/>
      <c r="AB378" s="225"/>
    </row>
    <row r="379" spans="1:28" s="215" customFormat="1" ht="20.25" x14ac:dyDescent="0.3">
      <c r="A379" s="216"/>
      <c r="B379" s="217"/>
      <c r="C379" s="217"/>
      <c r="D379" s="126"/>
      <c r="E379" s="218"/>
      <c r="F379" s="126"/>
      <c r="G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6"/>
      <c r="V379" s="126"/>
      <c r="W379" s="126"/>
      <c r="X379" s="126"/>
      <c r="Y379" s="126"/>
      <c r="Z379" s="126"/>
      <c r="AA379" s="126"/>
      <c r="AB379" s="225"/>
    </row>
    <row r="380" spans="1:28" s="215" customFormat="1" ht="20.25" x14ac:dyDescent="0.3">
      <c r="A380" s="216"/>
      <c r="B380" s="217"/>
      <c r="C380" s="217"/>
      <c r="D380" s="126"/>
      <c r="E380" s="218"/>
      <c r="F380" s="126"/>
      <c r="G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6"/>
      <c r="V380" s="126"/>
      <c r="W380" s="126"/>
      <c r="X380" s="126"/>
      <c r="Y380" s="126"/>
      <c r="Z380" s="126"/>
      <c r="AA380" s="126"/>
      <c r="AB380" s="225"/>
    </row>
    <row r="381" spans="1:28" s="215" customFormat="1" ht="20.25" x14ac:dyDescent="0.3">
      <c r="A381" s="216"/>
      <c r="B381" s="217"/>
      <c r="C381" s="217"/>
      <c r="D381" s="126"/>
      <c r="E381" s="218"/>
      <c r="F381" s="126"/>
      <c r="G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  <c r="Y381" s="126"/>
      <c r="Z381" s="126"/>
      <c r="AA381" s="126"/>
      <c r="AB381" s="225"/>
    </row>
    <row r="382" spans="1:28" s="215" customFormat="1" ht="20.25" x14ac:dyDescent="0.3">
      <c r="A382" s="216"/>
      <c r="B382" s="217"/>
      <c r="C382" s="217"/>
      <c r="D382" s="126"/>
      <c r="E382" s="218"/>
      <c r="F382" s="126"/>
      <c r="G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  <c r="Y382" s="126"/>
      <c r="Z382" s="126"/>
      <c r="AA382" s="126"/>
      <c r="AB382" s="225"/>
    </row>
    <row r="383" spans="1:28" s="215" customFormat="1" ht="20.25" x14ac:dyDescent="0.3">
      <c r="A383" s="216"/>
      <c r="B383" s="217"/>
      <c r="C383" s="217"/>
      <c r="D383" s="126"/>
      <c r="E383" s="218"/>
      <c r="F383" s="126"/>
      <c r="G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6"/>
      <c r="V383" s="126"/>
      <c r="W383" s="126"/>
      <c r="X383" s="126"/>
      <c r="Y383" s="126"/>
      <c r="Z383" s="126"/>
      <c r="AA383" s="126"/>
      <c r="AB383" s="225"/>
    </row>
    <row r="384" spans="1:28" s="215" customFormat="1" ht="20.25" x14ac:dyDescent="0.3">
      <c r="A384" s="216"/>
      <c r="B384" s="217"/>
      <c r="C384" s="217"/>
      <c r="D384" s="126"/>
      <c r="E384" s="218"/>
      <c r="F384" s="126"/>
      <c r="G384" s="126"/>
      <c r="I384" s="126"/>
      <c r="J384" s="126"/>
      <c r="K384" s="126"/>
      <c r="L384" s="126"/>
      <c r="M384" s="126"/>
      <c r="N384" s="126"/>
      <c r="O384" s="126"/>
      <c r="P384" s="126"/>
      <c r="Q384" s="126"/>
      <c r="R384" s="126"/>
      <c r="S384" s="126"/>
      <c r="T384" s="126"/>
      <c r="U384" s="126"/>
      <c r="V384" s="126"/>
      <c r="W384" s="126"/>
      <c r="X384" s="126"/>
      <c r="Y384" s="126"/>
      <c r="Z384" s="126"/>
      <c r="AA384" s="126"/>
      <c r="AB384" s="225"/>
    </row>
    <row r="385" spans="1:28" s="215" customFormat="1" ht="20.25" x14ac:dyDescent="0.3">
      <c r="A385" s="216"/>
      <c r="B385" s="217"/>
      <c r="C385" s="217"/>
      <c r="D385" s="126"/>
      <c r="E385" s="218"/>
      <c r="F385" s="126"/>
      <c r="G385" s="126"/>
      <c r="I385" s="126"/>
      <c r="J385" s="126"/>
      <c r="K385" s="126"/>
      <c r="L385" s="126"/>
      <c r="M385" s="126"/>
      <c r="N385" s="126"/>
      <c r="O385" s="126"/>
      <c r="P385" s="126"/>
      <c r="Q385" s="126"/>
      <c r="R385" s="126"/>
      <c r="S385" s="126"/>
      <c r="T385" s="126"/>
      <c r="U385" s="126"/>
      <c r="V385" s="126"/>
      <c r="W385" s="126"/>
      <c r="X385" s="126"/>
      <c r="Y385" s="126"/>
      <c r="Z385" s="126"/>
      <c r="AA385" s="126"/>
      <c r="AB385" s="225"/>
    </row>
    <row r="386" spans="1:28" s="215" customFormat="1" ht="20.25" x14ac:dyDescent="0.3">
      <c r="A386" s="216"/>
      <c r="B386" s="217"/>
      <c r="C386" s="217"/>
      <c r="D386" s="126"/>
      <c r="E386" s="218"/>
      <c r="F386" s="126"/>
      <c r="G386" s="126"/>
      <c r="I386" s="126"/>
      <c r="J386" s="126"/>
      <c r="K386" s="126"/>
      <c r="L386" s="126"/>
      <c r="M386" s="126"/>
      <c r="N386" s="126"/>
      <c r="O386" s="126"/>
      <c r="P386" s="126"/>
      <c r="Q386" s="126"/>
      <c r="R386" s="126"/>
      <c r="S386" s="126"/>
      <c r="T386" s="126"/>
      <c r="U386" s="126"/>
      <c r="V386" s="126"/>
      <c r="W386" s="126"/>
      <c r="X386" s="126"/>
      <c r="Y386" s="126"/>
      <c r="Z386" s="126"/>
      <c r="AA386" s="126"/>
      <c r="AB386" s="225"/>
    </row>
    <row r="387" spans="1:28" s="215" customFormat="1" ht="20.25" x14ac:dyDescent="0.3">
      <c r="A387" s="216"/>
      <c r="B387" s="217"/>
      <c r="C387" s="217"/>
      <c r="D387" s="126"/>
      <c r="E387" s="218"/>
      <c r="F387" s="126"/>
      <c r="G387" s="126"/>
      <c r="I387" s="126"/>
      <c r="J387" s="126"/>
      <c r="K387" s="126"/>
      <c r="L387" s="126"/>
      <c r="M387" s="126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  <c r="Y387" s="126"/>
      <c r="Z387" s="126"/>
      <c r="AA387" s="126"/>
      <c r="AB387" s="225"/>
    </row>
    <row r="388" spans="1:28" s="215" customFormat="1" ht="20.25" x14ac:dyDescent="0.3">
      <c r="A388" s="216"/>
      <c r="B388" s="217"/>
      <c r="C388" s="217"/>
      <c r="D388" s="126"/>
      <c r="E388" s="218"/>
      <c r="F388" s="126"/>
      <c r="G388" s="126"/>
      <c r="I388" s="126"/>
      <c r="J388" s="126"/>
      <c r="K388" s="126"/>
      <c r="L388" s="126"/>
      <c r="M388" s="126"/>
      <c r="N388" s="126"/>
      <c r="O388" s="126"/>
      <c r="P388" s="126"/>
      <c r="Q388" s="126"/>
      <c r="R388" s="126"/>
      <c r="S388" s="126"/>
      <c r="T388" s="126"/>
      <c r="U388" s="126"/>
      <c r="V388" s="126"/>
      <c r="W388" s="126"/>
      <c r="X388" s="126"/>
      <c r="Y388" s="126"/>
      <c r="Z388" s="126"/>
      <c r="AA388" s="126"/>
      <c r="AB388" s="225"/>
    </row>
    <row r="389" spans="1:28" s="215" customFormat="1" ht="20.25" x14ac:dyDescent="0.3">
      <c r="A389" s="216"/>
      <c r="B389" s="217"/>
      <c r="C389" s="217"/>
      <c r="D389" s="126"/>
      <c r="E389" s="218"/>
      <c r="F389" s="126"/>
      <c r="G389" s="126"/>
      <c r="I389" s="126"/>
      <c r="J389" s="126"/>
      <c r="K389" s="126"/>
      <c r="L389" s="126"/>
      <c r="M389" s="126"/>
      <c r="N389" s="126"/>
      <c r="O389" s="126"/>
      <c r="P389" s="126"/>
      <c r="Q389" s="126"/>
      <c r="R389" s="126"/>
      <c r="S389" s="126"/>
      <c r="T389" s="126"/>
      <c r="U389" s="126"/>
      <c r="V389" s="126"/>
      <c r="W389" s="126"/>
      <c r="X389" s="126"/>
      <c r="Y389" s="126"/>
      <c r="Z389" s="126"/>
      <c r="AA389" s="126"/>
      <c r="AB389" s="225"/>
    </row>
    <row r="390" spans="1:28" s="215" customFormat="1" ht="20.25" x14ac:dyDescent="0.3">
      <c r="A390" s="216"/>
      <c r="B390" s="217"/>
      <c r="C390" s="217"/>
      <c r="D390" s="126"/>
      <c r="E390" s="218"/>
      <c r="F390" s="126"/>
      <c r="G390" s="126"/>
      <c r="I390" s="126"/>
      <c r="J390" s="126"/>
      <c r="K390" s="126"/>
      <c r="L390" s="126"/>
      <c r="M390" s="126"/>
      <c r="N390" s="126"/>
      <c r="O390" s="126"/>
      <c r="P390" s="126"/>
      <c r="Q390" s="126"/>
      <c r="R390" s="126"/>
      <c r="S390" s="126"/>
      <c r="T390" s="126"/>
      <c r="U390" s="126"/>
      <c r="V390" s="126"/>
      <c r="W390" s="126"/>
      <c r="X390" s="126"/>
      <c r="Y390" s="126"/>
      <c r="Z390" s="126"/>
      <c r="AA390" s="126"/>
      <c r="AB390" s="225"/>
    </row>
    <row r="391" spans="1:28" s="215" customFormat="1" ht="20.25" x14ac:dyDescent="0.3">
      <c r="A391" s="216"/>
      <c r="B391" s="217"/>
      <c r="C391" s="217"/>
      <c r="D391" s="126"/>
      <c r="E391" s="218"/>
      <c r="F391" s="126"/>
      <c r="G391" s="126"/>
      <c r="I391" s="126"/>
      <c r="J391" s="126"/>
      <c r="K391" s="126"/>
      <c r="L391" s="126"/>
      <c r="M391" s="126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  <c r="Y391" s="126"/>
      <c r="Z391" s="126"/>
      <c r="AA391" s="126"/>
      <c r="AB391" s="225"/>
    </row>
    <row r="392" spans="1:28" s="215" customFormat="1" ht="20.25" x14ac:dyDescent="0.3">
      <c r="A392" s="216"/>
      <c r="B392" s="217"/>
      <c r="C392" s="217"/>
      <c r="D392" s="126"/>
      <c r="E392" s="218"/>
      <c r="F392" s="126"/>
      <c r="G392" s="126"/>
      <c r="I392" s="126"/>
      <c r="J392" s="126"/>
      <c r="K392" s="126"/>
      <c r="L392" s="126"/>
      <c r="M392" s="126"/>
      <c r="N392" s="126"/>
      <c r="O392" s="126"/>
      <c r="P392" s="126"/>
      <c r="Q392" s="126"/>
      <c r="R392" s="126"/>
      <c r="S392" s="126"/>
      <c r="T392" s="126"/>
      <c r="U392" s="126"/>
      <c r="V392" s="126"/>
      <c r="W392" s="126"/>
      <c r="X392" s="126"/>
      <c r="Y392" s="126"/>
      <c r="Z392" s="126"/>
      <c r="AA392" s="126"/>
      <c r="AB392" s="225"/>
    </row>
    <row r="393" spans="1:28" s="215" customFormat="1" ht="20.25" x14ac:dyDescent="0.3">
      <c r="A393" s="216"/>
      <c r="B393" s="217"/>
      <c r="C393" s="217"/>
      <c r="D393" s="126"/>
      <c r="E393" s="218"/>
      <c r="F393" s="126"/>
      <c r="G393" s="126"/>
      <c r="I393" s="126"/>
      <c r="J393" s="126"/>
      <c r="K393" s="126"/>
      <c r="L393" s="126"/>
      <c r="M393" s="126"/>
      <c r="N393" s="126"/>
      <c r="O393" s="126"/>
      <c r="P393" s="126"/>
      <c r="Q393" s="126"/>
      <c r="R393" s="126"/>
      <c r="S393" s="126"/>
      <c r="T393" s="126"/>
      <c r="U393" s="126"/>
      <c r="V393" s="126"/>
      <c r="W393" s="126"/>
      <c r="X393" s="126"/>
      <c r="Y393" s="126"/>
      <c r="Z393" s="126"/>
      <c r="AA393" s="126"/>
      <c r="AB393" s="225"/>
    </row>
    <row r="394" spans="1:28" s="215" customFormat="1" ht="20.25" x14ac:dyDescent="0.3">
      <c r="A394" s="216"/>
      <c r="B394" s="217"/>
      <c r="C394" s="217"/>
      <c r="D394" s="126"/>
      <c r="E394" s="218"/>
      <c r="F394" s="126"/>
      <c r="G394" s="126"/>
      <c r="I394" s="126"/>
      <c r="J394" s="126"/>
      <c r="K394" s="126"/>
      <c r="L394" s="126"/>
      <c r="M394" s="126"/>
      <c r="N394" s="126"/>
      <c r="O394" s="126"/>
      <c r="P394" s="126"/>
      <c r="Q394" s="126"/>
      <c r="R394" s="126"/>
      <c r="S394" s="126"/>
      <c r="T394" s="126"/>
      <c r="U394" s="126"/>
      <c r="V394" s="126"/>
      <c r="W394" s="126"/>
      <c r="X394" s="126"/>
      <c r="Y394" s="126"/>
      <c r="Z394" s="126"/>
      <c r="AA394" s="126"/>
      <c r="AB394" s="225"/>
    </row>
    <row r="395" spans="1:28" s="215" customFormat="1" ht="20.25" x14ac:dyDescent="0.3">
      <c r="A395" s="216"/>
      <c r="B395" s="217"/>
      <c r="C395" s="217"/>
      <c r="D395" s="126"/>
      <c r="E395" s="218"/>
      <c r="F395" s="126"/>
      <c r="G395" s="126"/>
      <c r="I395" s="126"/>
      <c r="J395" s="126"/>
      <c r="K395" s="126"/>
      <c r="L395" s="126"/>
      <c r="M395" s="126"/>
      <c r="N395" s="126"/>
      <c r="O395" s="126"/>
      <c r="P395" s="126"/>
      <c r="Q395" s="126"/>
      <c r="R395" s="126"/>
      <c r="S395" s="126"/>
      <c r="T395" s="126"/>
      <c r="U395" s="126"/>
      <c r="V395" s="126"/>
      <c r="W395" s="126"/>
      <c r="X395" s="126"/>
      <c r="Y395" s="126"/>
      <c r="Z395" s="126"/>
      <c r="AA395" s="126"/>
      <c r="AB395" s="225"/>
    </row>
    <row r="396" spans="1:28" s="215" customFormat="1" ht="20.25" x14ac:dyDescent="0.3">
      <c r="A396" s="216"/>
      <c r="B396" s="217"/>
      <c r="C396" s="217"/>
      <c r="D396" s="126"/>
      <c r="E396" s="218"/>
      <c r="F396" s="126"/>
      <c r="G396" s="126"/>
      <c r="I396" s="126"/>
      <c r="J396" s="126"/>
      <c r="K396" s="126"/>
      <c r="L396" s="126"/>
      <c r="M396" s="126"/>
      <c r="N396" s="126"/>
      <c r="O396" s="126"/>
      <c r="P396" s="126"/>
      <c r="Q396" s="126"/>
      <c r="R396" s="126"/>
      <c r="S396" s="126"/>
      <c r="T396" s="126"/>
      <c r="U396" s="126"/>
      <c r="V396" s="126"/>
      <c r="W396" s="126"/>
      <c r="X396" s="126"/>
      <c r="Y396" s="126"/>
      <c r="Z396" s="126"/>
      <c r="AA396" s="126"/>
      <c r="AB396" s="225"/>
    </row>
    <row r="397" spans="1:28" s="215" customFormat="1" ht="20.25" x14ac:dyDescent="0.3">
      <c r="A397" s="216"/>
      <c r="B397" s="217"/>
      <c r="C397" s="217"/>
      <c r="D397" s="126"/>
      <c r="E397" s="218"/>
      <c r="F397" s="126"/>
      <c r="G397" s="126"/>
      <c r="I397" s="126"/>
      <c r="J397" s="126"/>
      <c r="K397" s="126"/>
      <c r="L397" s="126"/>
      <c r="M397" s="126"/>
      <c r="N397" s="126"/>
      <c r="O397" s="126"/>
      <c r="P397" s="126"/>
      <c r="Q397" s="126"/>
      <c r="R397" s="126"/>
      <c r="S397" s="126"/>
      <c r="T397" s="126"/>
      <c r="U397" s="126"/>
      <c r="V397" s="126"/>
      <c r="W397" s="126"/>
      <c r="X397" s="126"/>
      <c r="Y397" s="126"/>
      <c r="Z397" s="126"/>
      <c r="AA397" s="126"/>
      <c r="AB397" s="225"/>
    </row>
    <row r="398" spans="1:28" s="215" customFormat="1" ht="20.25" x14ac:dyDescent="0.3">
      <c r="A398" s="216"/>
      <c r="B398" s="217"/>
      <c r="C398" s="217"/>
      <c r="D398" s="126"/>
      <c r="E398" s="218"/>
      <c r="F398" s="126"/>
      <c r="G398" s="126"/>
      <c r="I398" s="126"/>
      <c r="J398" s="126"/>
      <c r="K398" s="126"/>
      <c r="L398" s="126"/>
      <c r="M398" s="126"/>
      <c r="N398" s="126"/>
      <c r="O398" s="126"/>
      <c r="P398" s="126"/>
      <c r="Q398" s="126"/>
      <c r="R398" s="126"/>
      <c r="S398" s="126"/>
      <c r="T398" s="126"/>
      <c r="U398" s="126"/>
      <c r="V398" s="126"/>
      <c r="W398" s="126"/>
      <c r="X398" s="126"/>
      <c r="Y398" s="126"/>
      <c r="Z398" s="126"/>
      <c r="AA398" s="126"/>
      <c r="AB398" s="225"/>
    </row>
    <row r="399" spans="1:28" s="215" customFormat="1" ht="20.25" x14ac:dyDescent="0.3">
      <c r="A399" s="216"/>
      <c r="B399" s="217"/>
      <c r="C399" s="217"/>
      <c r="D399" s="126"/>
      <c r="E399" s="218"/>
      <c r="F399" s="126"/>
      <c r="G399" s="126"/>
      <c r="I399" s="126"/>
      <c r="J399" s="126"/>
      <c r="K399" s="126"/>
      <c r="L399" s="126"/>
      <c r="M399" s="126"/>
      <c r="N399" s="126"/>
      <c r="O399" s="126"/>
      <c r="P399" s="126"/>
      <c r="Q399" s="126"/>
      <c r="R399" s="126"/>
      <c r="S399" s="126"/>
      <c r="T399" s="126"/>
      <c r="U399" s="126"/>
      <c r="V399" s="126"/>
      <c r="W399" s="126"/>
      <c r="X399" s="126"/>
      <c r="Y399" s="126"/>
      <c r="Z399" s="126"/>
      <c r="AA399" s="126"/>
      <c r="AB399" s="225"/>
    </row>
    <row r="400" spans="1:28" s="215" customFormat="1" ht="20.25" x14ac:dyDescent="0.3">
      <c r="A400" s="216"/>
      <c r="B400" s="217"/>
      <c r="C400" s="217"/>
      <c r="D400" s="126"/>
      <c r="E400" s="218"/>
      <c r="F400" s="126"/>
      <c r="G400" s="126"/>
      <c r="I400" s="126"/>
      <c r="J400" s="126"/>
      <c r="K400" s="126"/>
      <c r="L400" s="126"/>
      <c r="M400" s="126"/>
      <c r="N400" s="126"/>
      <c r="O400" s="126"/>
      <c r="P400" s="126"/>
      <c r="Q400" s="126"/>
      <c r="R400" s="126"/>
      <c r="S400" s="126"/>
      <c r="T400" s="126"/>
      <c r="U400" s="126"/>
      <c r="V400" s="126"/>
      <c r="W400" s="126"/>
      <c r="X400" s="126"/>
      <c r="Y400" s="126"/>
      <c r="Z400" s="126"/>
      <c r="AA400" s="126"/>
      <c r="AB400" s="225"/>
    </row>
    <row r="401" spans="1:28" s="215" customFormat="1" ht="20.25" x14ac:dyDescent="0.3">
      <c r="A401" s="216"/>
      <c r="B401" s="217"/>
      <c r="C401" s="217"/>
      <c r="D401" s="126"/>
      <c r="E401" s="218"/>
      <c r="F401" s="126"/>
      <c r="G401" s="126"/>
      <c r="I401" s="126"/>
      <c r="J401" s="126"/>
      <c r="K401" s="126"/>
      <c r="L401" s="126"/>
      <c r="M401" s="126"/>
      <c r="N401" s="126"/>
      <c r="O401" s="126"/>
      <c r="P401" s="126"/>
      <c r="Q401" s="126"/>
      <c r="R401" s="126"/>
      <c r="S401" s="126"/>
      <c r="T401" s="126"/>
      <c r="U401" s="126"/>
      <c r="V401" s="126"/>
      <c r="W401" s="126"/>
      <c r="X401" s="126"/>
      <c r="Y401" s="126"/>
      <c r="Z401" s="126"/>
      <c r="AA401" s="126"/>
      <c r="AB401" s="225"/>
    </row>
    <row r="402" spans="1:28" s="215" customFormat="1" ht="20.25" x14ac:dyDescent="0.3">
      <c r="A402" s="216"/>
      <c r="B402" s="217"/>
      <c r="C402" s="217"/>
      <c r="D402" s="126"/>
      <c r="E402" s="218"/>
      <c r="F402" s="126"/>
      <c r="G402" s="126"/>
      <c r="I402" s="126"/>
      <c r="J402" s="126"/>
      <c r="K402" s="126"/>
      <c r="L402" s="126"/>
      <c r="M402" s="126"/>
      <c r="N402" s="126"/>
      <c r="O402" s="126"/>
      <c r="P402" s="126"/>
      <c r="Q402" s="126"/>
      <c r="R402" s="126"/>
      <c r="S402" s="126"/>
      <c r="T402" s="126"/>
      <c r="U402" s="126"/>
      <c r="V402" s="126"/>
      <c r="W402" s="126"/>
      <c r="X402" s="126"/>
      <c r="Y402" s="126"/>
      <c r="Z402" s="126"/>
      <c r="AA402" s="126"/>
      <c r="AB402" s="225"/>
    </row>
    <row r="403" spans="1:28" s="215" customFormat="1" ht="20.25" x14ac:dyDescent="0.3">
      <c r="A403" s="216"/>
      <c r="B403" s="217"/>
      <c r="C403" s="217"/>
      <c r="D403" s="126"/>
      <c r="E403" s="218"/>
      <c r="F403" s="126"/>
      <c r="G403" s="126"/>
      <c r="I403" s="126"/>
      <c r="J403" s="126"/>
      <c r="K403" s="126"/>
      <c r="L403" s="126"/>
      <c r="M403" s="126"/>
      <c r="N403" s="126"/>
      <c r="O403" s="126"/>
      <c r="P403" s="126"/>
      <c r="Q403" s="126"/>
      <c r="R403" s="126"/>
      <c r="S403" s="126"/>
      <c r="T403" s="126"/>
      <c r="U403" s="126"/>
      <c r="V403" s="126"/>
      <c r="W403" s="126"/>
      <c r="X403" s="126"/>
      <c r="Y403" s="126"/>
      <c r="Z403" s="126"/>
      <c r="AA403" s="126"/>
      <c r="AB403" s="225"/>
    </row>
    <row r="404" spans="1:28" s="215" customFormat="1" ht="20.25" x14ac:dyDescent="0.3">
      <c r="A404" s="216"/>
      <c r="B404" s="217"/>
      <c r="C404" s="217"/>
      <c r="D404" s="126"/>
      <c r="E404" s="218"/>
      <c r="F404" s="126"/>
      <c r="G404" s="126"/>
      <c r="I404" s="126"/>
      <c r="J404" s="126"/>
      <c r="K404" s="126"/>
      <c r="L404" s="126"/>
      <c r="M404" s="126"/>
      <c r="N404" s="126"/>
      <c r="O404" s="126"/>
      <c r="P404" s="126"/>
      <c r="Q404" s="126"/>
      <c r="R404" s="126"/>
      <c r="S404" s="126"/>
      <c r="T404" s="126"/>
      <c r="U404" s="126"/>
      <c r="V404" s="126"/>
      <c r="W404" s="126"/>
      <c r="X404" s="126"/>
      <c r="Y404" s="126"/>
      <c r="Z404" s="126"/>
      <c r="AA404" s="126"/>
      <c r="AB404" s="225"/>
    </row>
    <row r="405" spans="1:28" s="215" customFormat="1" ht="20.25" x14ac:dyDescent="0.3">
      <c r="A405" s="216"/>
      <c r="B405" s="217"/>
      <c r="C405" s="217"/>
      <c r="D405" s="126"/>
      <c r="E405" s="218"/>
      <c r="F405" s="126"/>
      <c r="G405" s="126"/>
      <c r="I405" s="126"/>
      <c r="J405" s="126"/>
      <c r="K405" s="126"/>
      <c r="L405" s="126"/>
      <c r="M405" s="126"/>
      <c r="N405" s="126"/>
      <c r="O405" s="126"/>
      <c r="P405" s="126"/>
      <c r="Q405" s="126"/>
      <c r="R405" s="126"/>
      <c r="S405" s="126"/>
      <c r="T405" s="126"/>
      <c r="U405" s="126"/>
      <c r="V405" s="126"/>
      <c r="W405" s="126"/>
      <c r="X405" s="126"/>
      <c r="Y405" s="126"/>
      <c r="Z405" s="126"/>
      <c r="AA405" s="126"/>
      <c r="AB405" s="225"/>
    </row>
    <row r="406" spans="1:28" s="215" customFormat="1" ht="20.25" x14ac:dyDescent="0.3">
      <c r="A406" s="216"/>
      <c r="B406" s="217"/>
      <c r="C406" s="217"/>
      <c r="D406" s="126"/>
      <c r="E406" s="218"/>
      <c r="F406" s="126"/>
      <c r="G406" s="126"/>
      <c r="I406" s="126"/>
      <c r="J406" s="126"/>
      <c r="K406" s="126"/>
      <c r="L406" s="126"/>
      <c r="M406" s="126"/>
      <c r="N406" s="126"/>
      <c r="O406" s="126"/>
      <c r="P406" s="126"/>
      <c r="Q406" s="126"/>
      <c r="R406" s="126"/>
      <c r="S406" s="126"/>
      <c r="T406" s="126"/>
      <c r="U406" s="126"/>
      <c r="V406" s="126"/>
      <c r="W406" s="126"/>
      <c r="X406" s="126"/>
      <c r="Y406" s="126"/>
      <c r="Z406" s="126"/>
      <c r="AA406" s="126"/>
      <c r="AB406" s="225"/>
    </row>
    <row r="407" spans="1:28" s="215" customFormat="1" ht="20.25" x14ac:dyDescent="0.3">
      <c r="A407" s="216"/>
      <c r="B407" s="217"/>
      <c r="C407" s="217"/>
      <c r="D407" s="126"/>
      <c r="E407" s="218"/>
      <c r="F407" s="126"/>
      <c r="G407" s="126"/>
      <c r="I407" s="126"/>
      <c r="J407" s="126"/>
      <c r="K407" s="126"/>
      <c r="L407" s="126"/>
      <c r="M407" s="126"/>
      <c r="N407" s="126"/>
      <c r="O407" s="126"/>
      <c r="P407" s="126"/>
      <c r="Q407" s="126"/>
      <c r="R407" s="126"/>
      <c r="S407" s="126"/>
      <c r="T407" s="126"/>
      <c r="U407" s="126"/>
      <c r="V407" s="126"/>
      <c r="W407" s="126"/>
      <c r="X407" s="126"/>
      <c r="Y407" s="126"/>
      <c r="Z407" s="126"/>
      <c r="AA407" s="126"/>
      <c r="AB407" s="225"/>
    </row>
    <row r="408" spans="1:28" s="215" customFormat="1" ht="20.25" x14ac:dyDescent="0.3">
      <c r="A408" s="216"/>
      <c r="B408" s="217"/>
      <c r="C408" s="217"/>
      <c r="D408" s="126"/>
      <c r="E408" s="218"/>
      <c r="F408" s="126"/>
      <c r="G408" s="126"/>
      <c r="I408" s="126"/>
      <c r="J408" s="126"/>
      <c r="K408" s="126"/>
      <c r="L408" s="126"/>
      <c r="M408" s="126"/>
      <c r="N408" s="126"/>
      <c r="O408" s="126"/>
      <c r="P408" s="126"/>
      <c r="Q408" s="126"/>
      <c r="R408" s="126"/>
      <c r="S408" s="126"/>
      <c r="T408" s="126"/>
      <c r="U408" s="126"/>
      <c r="V408" s="126"/>
      <c r="W408" s="126"/>
      <c r="X408" s="126"/>
      <c r="Y408" s="126"/>
      <c r="Z408" s="126"/>
      <c r="AA408" s="126"/>
      <c r="AB408" s="225"/>
    </row>
    <row r="409" spans="1:28" s="215" customFormat="1" ht="20.25" x14ac:dyDescent="0.3">
      <c r="A409" s="216"/>
      <c r="B409" s="217"/>
      <c r="C409" s="217"/>
      <c r="D409" s="126"/>
      <c r="E409" s="218"/>
      <c r="F409" s="126"/>
      <c r="G409" s="126"/>
      <c r="I409" s="126"/>
      <c r="J409" s="126"/>
      <c r="K409" s="126"/>
      <c r="L409" s="126"/>
      <c r="M409" s="126"/>
      <c r="N409" s="126"/>
      <c r="O409" s="126"/>
      <c r="P409" s="126"/>
      <c r="Q409" s="126"/>
      <c r="R409" s="126"/>
      <c r="S409" s="126"/>
      <c r="T409" s="126"/>
      <c r="U409" s="126"/>
      <c r="V409" s="126"/>
      <c r="W409" s="126"/>
      <c r="X409" s="126"/>
      <c r="Y409" s="126"/>
      <c r="Z409" s="126"/>
      <c r="AA409" s="126"/>
      <c r="AB409" s="225"/>
    </row>
    <row r="410" spans="1:28" s="215" customFormat="1" ht="20.25" x14ac:dyDescent="0.3">
      <c r="A410" s="216"/>
      <c r="B410" s="217"/>
      <c r="C410" s="217"/>
      <c r="D410" s="126"/>
      <c r="E410" s="218"/>
      <c r="F410" s="126"/>
      <c r="G410" s="126"/>
      <c r="I410" s="126"/>
      <c r="J410" s="126"/>
      <c r="K410" s="126"/>
      <c r="L410" s="126"/>
      <c r="M410" s="126"/>
      <c r="N410" s="126"/>
      <c r="O410" s="126"/>
      <c r="P410" s="126"/>
      <c r="Q410" s="126"/>
      <c r="R410" s="126"/>
      <c r="S410" s="126"/>
      <c r="T410" s="126"/>
      <c r="U410" s="126"/>
      <c r="V410" s="126"/>
      <c r="W410" s="126"/>
      <c r="X410" s="126"/>
      <c r="Y410" s="126"/>
      <c r="Z410" s="126"/>
      <c r="AA410" s="126"/>
      <c r="AB410" s="225"/>
    </row>
    <row r="411" spans="1:28" s="215" customFormat="1" ht="20.25" x14ac:dyDescent="0.3">
      <c r="A411" s="216"/>
      <c r="B411" s="217"/>
      <c r="C411" s="217"/>
      <c r="D411" s="126"/>
      <c r="E411" s="218"/>
      <c r="F411" s="126"/>
      <c r="G411" s="126"/>
      <c r="I411" s="126"/>
      <c r="J411" s="126"/>
      <c r="K411" s="126"/>
      <c r="L411" s="126"/>
      <c r="M411" s="126"/>
      <c r="N411" s="126"/>
      <c r="O411" s="126"/>
      <c r="P411" s="126"/>
      <c r="Q411" s="126"/>
      <c r="R411" s="126"/>
      <c r="S411" s="126"/>
      <c r="T411" s="126"/>
      <c r="U411" s="126"/>
      <c r="V411" s="126"/>
      <c r="W411" s="126"/>
      <c r="X411" s="126"/>
      <c r="Y411" s="126"/>
      <c r="Z411" s="126"/>
      <c r="AA411" s="126"/>
      <c r="AB411" s="225"/>
    </row>
    <row r="412" spans="1:28" s="215" customFormat="1" ht="20.25" x14ac:dyDescent="0.3">
      <c r="A412" s="216"/>
      <c r="B412" s="217"/>
      <c r="C412" s="217"/>
      <c r="D412" s="126"/>
      <c r="E412" s="218"/>
      <c r="F412" s="126"/>
      <c r="G412" s="126"/>
      <c r="I412" s="126"/>
      <c r="J412" s="126"/>
      <c r="K412" s="126"/>
      <c r="L412" s="126"/>
      <c r="M412" s="126"/>
      <c r="N412" s="126"/>
      <c r="O412" s="126"/>
      <c r="P412" s="126"/>
      <c r="Q412" s="126"/>
      <c r="R412" s="126"/>
      <c r="S412" s="126"/>
      <c r="T412" s="126"/>
      <c r="U412" s="126"/>
      <c r="V412" s="126"/>
      <c r="W412" s="126"/>
      <c r="X412" s="126"/>
      <c r="Y412" s="126"/>
      <c r="Z412" s="126"/>
      <c r="AA412" s="126"/>
      <c r="AB412" s="225"/>
    </row>
    <row r="413" spans="1:28" s="215" customFormat="1" ht="20.25" x14ac:dyDescent="0.3">
      <c r="A413" s="216"/>
      <c r="B413" s="217"/>
      <c r="C413" s="217"/>
      <c r="D413" s="126"/>
      <c r="E413" s="218"/>
      <c r="F413" s="126"/>
      <c r="G413" s="126"/>
      <c r="I413" s="126"/>
      <c r="J413" s="126"/>
      <c r="K413" s="126"/>
      <c r="L413" s="126"/>
      <c r="M413" s="126"/>
      <c r="N413" s="126"/>
      <c r="O413" s="126"/>
      <c r="P413" s="126"/>
      <c r="Q413" s="126"/>
      <c r="R413" s="126"/>
      <c r="S413" s="126"/>
      <c r="T413" s="126"/>
      <c r="U413" s="126"/>
      <c r="V413" s="126"/>
      <c r="W413" s="126"/>
      <c r="X413" s="126"/>
      <c r="Y413" s="126"/>
      <c r="Z413" s="126"/>
      <c r="AA413" s="126"/>
      <c r="AB413" s="225"/>
    </row>
    <row r="414" spans="1:28" s="215" customFormat="1" ht="20.25" x14ac:dyDescent="0.3">
      <c r="A414" s="216"/>
      <c r="B414" s="217"/>
      <c r="C414" s="217"/>
      <c r="D414" s="126"/>
      <c r="E414" s="218"/>
      <c r="F414" s="126"/>
      <c r="G414" s="126"/>
      <c r="I414" s="126"/>
      <c r="J414" s="126"/>
      <c r="K414" s="126"/>
      <c r="L414" s="126"/>
      <c r="M414" s="126"/>
      <c r="N414" s="126"/>
      <c r="O414" s="126"/>
      <c r="P414" s="126"/>
      <c r="Q414" s="126"/>
      <c r="R414" s="126"/>
      <c r="S414" s="126"/>
      <c r="T414" s="126"/>
      <c r="U414" s="126"/>
      <c r="V414" s="126"/>
      <c r="W414" s="126"/>
      <c r="X414" s="126"/>
      <c r="Y414" s="126"/>
      <c r="Z414" s="126"/>
      <c r="AA414" s="126"/>
      <c r="AB414" s="225"/>
    </row>
    <row r="415" spans="1:28" s="215" customFormat="1" ht="20.25" x14ac:dyDescent="0.3">
      <c r="A415" s="216"/>
      <c r="B415" s="217"/>
      <c r="C415" s="217"/>
      <c r="D415" s="126"/>
      <c r="E415" s="218"/>
      <c r="F415" s="126"/>
      <c r="G415" s="126"/>
      <c r="I415" s="126"/>
      <c r="J415" s="126"/>
      <c r="K415" s="126"/>
      <c r="L415" s="126"/>
      <c r="M415" s="126"/>
      <c r="N415" s="126"/>
      <c r="O415" s="126"/>
      <c r="P415" s="126"/>
      <c r="Q415" s="126"/>
      <c r="R415" s="126"/>
      <c r="S415" s="126"/>
      <c r="T415" s="126"/>
      <c r="U415" s="126"/>
      <c r="V415" s="126"/>
      <c r="W415" s="126"/>
      <c r="X415" s="126"/>
      <c r="Y415" s="126"/>
      <c r="Z415" s="126"/>
      <c r="AA415" s="126"/>
      <c r="AB415" s="225"/>
    </row>
    <row r="416" spans="1:28" s="215" customFormat="1" ht="20.25" x14ac:dyDescent="0.3">
      <c r="A416" s="216"/>
      <c r="B416" s="217"/>
      <c r="C416" s="217"/>
      <c r="D416" s="126"/>
      <c r="E416" s="218"/>
      <c r="F416" s="126"/>
      <c r="G416" s="126"/>
      <c r="I416" s="126"/>
      <c r="J416" s="126"/>
      <c r="K416" s="126"/>
      <c r="L416" s="126"/>
      <c r="M416" s="126"/>
      <c r="N416" s="126"/>
      <c r="O416" s="126"/>
      <c r="P416" s="126"/>
      <c r="Q416" s="126"/>
      <c r="R416" s="126"/>
      <c r="S416" s="126"/>
      <c r="T416" s="126"/>
      <c r="U416" s="126"/>
      <c r="V416" s="126"/>
      <c r="W416" s="126"/>
      <c r="X416" s="126"/>
      <c r="Y416" s="126"/>
      <c r="Z416" s="126"/>
      <c r="AA416" s="126"/>
      <c r="AB416" s="225"/>
    </row>
    <row r="417" spans="1:28" s="215" customFormat="1" ht="20.25" x14ac:dyDescent="0.3">
      <c r="A417" s="220"/>
      <c r="B417" s="217"/>
      <c r="C417" s="217"/>
      <c r="D417" s="126"/>
      <c r="E417" s="218"/>
      <c r="F417" s="126"/>
      <c r="G417" s="126"/>
      <c r="I417" s="126"/>
      <c r="J417" s="126"/>
      <c r="K417" s="126"/>
      <c r="L417" s="126"/>
      <c r="M417" s="126"/>
      <c r="N417" s="126"/>
      <c r="O417" s="126"/>
      <c r="P417" s="126"/>
      <c r="Q417" s="126"/>
      <c r="R417" s="126"/>
      <c r="S417" s="126"/>
      <c r="T417" s="126"/>
      <c r="U417" s="126"/>
      <c r="V417" s="126"/>
      <c r="W417" s="126"/>
      <c r="X417" s="126"/>
      <c r="Y417" s="126"/>
      <c r="Z417" s="126"/>
      <c r="AA417" s="126"/>
      <c r="AB417" s="225"/>
    </row>
    <row r="418" spans="1:28" s="215" customFormat="1" ht="20.25" x14ac:dyDescent="0.3">
      <c r="A418" s="220"/>
      <c r="B418" s="217"/>
      <c r="C418" s="217"/>
      <c r="D418" s="126"/>
      <c r="E418" s="218"/>
      <c r="F418" s="126"/>
      <c r="G418" s="126"/>
      <c r="I418" s="126"/>
      <c r="J418" s="126"/>
      <c r="K418" s="126"/>
      <c r="L418" s="126"/>
      <c r="M418" s="126"/>
      <c r="N418" s="126"/>
      <c r="O418" s="126"/>
      <c r="P418" s="126"/>
      <c r="Q418" s="126"/>
      <c r="R418" s="126"/>
      <c r="S418" s="126"/>
      <c r="T418" s="126"/>
      <c r="U418" s="126"/>
      <c r="V418" s="126"/>
      <c r="W418" s="126"/>
      <c r="X418" s="126"/>
      <c r="Y418" s="126"/>
      <c r="Z418" s="126"/>
      <c r="AA418" s="126"/>
      <c r="AB418" s="225"/>
    </row>
    <row r="419" spans="1:28" s="215" customFormat="1" ht="20.25" x14ac:dyDescent="0.3">
      <c r="A419" s="220"/>
      <c r="B419" s="217"/>
      <c r="C419" s="217"/>
      <c r="D419" s="126"/>
      <c r="E419" s="218"/>
      <c r="F419" s="126"/>
      <c r="G419" s="126"/>
      <c r="I419" s="126"/>
      <c r="J419" s="126"/>
      <c r="K419" s="126"/>
      <c r="L419" s="126"/>
      <c r="M419" s="126"/>
      <c r="N419" s="126"/>
      <c r="O419" s="126"/>
      <c r="P419" s="126"/>
      <c r="Q419" s="126"/>
      <c r="R419" s="126"/>
      <c r="S419" s="126"/>
      <c r="T419" s="126"/>
      <c r="U419" s="126"/>
      <c r="V419" s="126"/>
      <c r="W419" s="126"/>
      <c r="X419" s="126"/>
      <c r="Y419" s="126"/>
      <c r="Z419" s="126"/>
      <c r="AA419" s="126"/>
      <c r="AB419" s="225"/>
    </row>
    <row r="420" spans="1:28" s="215" customFormat="1" ht="20.25" x14ac:dyDescent="0.3">
      <c r="A420" s="220"/>
      <c r="B420" s="217"/>
      <c r="C420" s="217"/>
      <c r="D420" s="126"/>
      <c r="E420" s="218"/>
      <c r="F420" s="126"/>
      <c r="G420" s="126"/>
      <c r="I420" s="126"/>
      <c r="J420" s="126"/>
      <c r="K420" s="126"/>
      <c r="L420" s="126"/>
      <c r="M420" s="126"/>
      <c r="N420" s="126"/>
      <c r="O420" s="126"/>
      <c r="P420" s="126"/>
      <c r="Q420" s="126"/>
      <c r="R420" s="126"/>
      <c r="S420" s="126"/>
      <c r="T420" s="126"/>
      <c r="U420" s="126"/>
      <c r="V420" s="126"/>
      <c r="W420" s="126"/>
      <c r="X420" s="126"/>
      <c r="Y420" s="126"/>
      <c r="Z420" s="126"/>
      <c r="AA420" s="126"/>
      <c r="AB420" s="225"/>
    </row>
    <row r="421" spans="1:28" s="215" customFormat="1" ht="20.25" x14ac:dyDescent="0.3">
      <c r="A421" s="220"/>
      <c r="B421" s="217"/>
      <c r="C421" s="217"/>
      <c r="D421" s="126"/>
      <c r="E421" s="218"/>
      <c r="F421" s="126"/>
      <c r="G421" s="126"/>
      <c r="I421" s="126"/>
      <c r="J421" s="126"/>
      <c r="K421" s="126"/>
      <c r="L421" s="126"/>
      <c r="M421" s="126"/>
      <c r="N421" s="126"/>
      <c r="O421" s="126"/>
      <c r="P421" s="126"/>
      <c r="Q421" s="126"/>
      <c r="R421" s="126"/>
      <c r="S421" s="126"/>
      <c r="T421" s="126"/>
      <c r="U421" s="126"/>
      <c r="V421" s="126"/>
      <c r="W421" s="126"/>
      <c r="X421" s="126"/>
      <c r="Y421" s="126"/>
      <c r="Z421" s="126"/>
      <c r="AA421" s="126"/>
      <c r="AB421" s="225"/>
    </row>
    <row r="422" spans="1:28" s="215" customFormat="1" ht="20.25" x14ac:dyDescent="0.3">
      <c r="A422" s="220"/>
      <c r="B422" s="217"/>
      <c r="C422" s="217"/>
      <c r="D422" s="126"/>
      <c r="E422" s="218"/>
      <c r="F422" s="126"/>
      <c r="G422" s="126"/>
      <c r="I422" s="126"/>
      <c r="J422" s="126"/>
      <c r="K422" s="126"/>
      <c r="L422" s="126"/>
      <c r="M422" s="126"/>
      <c r="N422" s="126"/>
      <c r="O422" s="126"/>
      <c r="P422" s="126"/>
      <c r="Q422" s="126"/>
      <c r="R422" s="126"/>
      <c r="S422" s="126"/>
      <c r="T422" s="126"/>
      <c r="U422" s="126"/>
      <c r="V422" s="126"/>
      <c r="W422" s="126"/>
      <c r="X422" s="126"/>
      <c r="Y422" s="126"/>
      <c r="Z422" s="126"/>
      <c r="AA422" s="126"/>
      <c r="AB422" s="225"/>
    </row>
    <row r="423" spans="1:28" s="215" customFormat="1" ht="20.25" x14ac:dyDescent="0.3">
      <c r="A423" s="220"/>
      <c r="B423" s="217"/>
      <c r="C423" s="217"/>
      <c r="D423" s="126"/>
      <c r="E423" s="218"/>
      <c r="F423" s="126"/>
      <c r="G423" s="126"/>
      <c r="I423" s="126"/>
      <c r="J423" s="126"/>
      <c r="K423" s="126"/>
      <c r="L423" s="126"/>
      <c r="M423" s="126"/>
      <c r="N423" s="126"/>
      <c r="O423" s="126"/>
      <c r="P423" s="126"/>
      <c r="Q423" s="126"/>
      <c r="R423" s="126"/>
      <c r="S423" s="126"/>
      <c r="T423" s="126"/>
      <c r="U423" s="126"/>
      <c r="V423" s="126"/>
      <c r="W423" s="126"/>
      <c r="X423" s="126"/>
      <c r="Y423" s="126"/>
      <c r="Z423" s="126"/>
      <c r="AA423" s="126"/>
      <c r="AB423" s="225"/>
    </row>
    <row r="424" spans="1:28" s="215" customFormat="1" ht="20.25" x14ac:dyDescent="0.3">
      <c r="A424" s="220"/>
      <c r="B424" s="217"/>
      <c r="C424" s="217"/>
      <c r="D424" s="126"/>
      <c r="E424" s="218"/>
      <c r="F424" s="126"/>
      <c r="G424" s="126"/>
      <c r="I424" s="126"/>
      <c r="J424" s="126"/>
      <c r="K424" s="126"/>
      <c r="L424" s="126"/>
      <c r="M424" s="126"/>
      <c r="N424" s="126"/>
      <c r="O424" s="126"/>
      <c r="P424" s="126"/>
      <c r="Q424" s="126"/>
      <c r="R424" s="126"/>
      <c r="S424" s="126"/>
      <c r="T424" s="126"/>
      <c r="U424" s="126"/>
      <c r="V424" s="126"/>
      <c r="W424" s="126"/>
      <c r="X424" s="126"/>
      <c r="Y424" s="126"/>
      <c r="Z424" s="126"/>
      <c r="AA424" s="126"/>
      <c r="AB424" s="225"/>
    </row>
    <row r="425" spans="1:28" s="215" customFormat="1" ht="20.25" x14ac:dyDescent="0.3">
      <c r="A425" s="220"/>
      <c r="B425" s="217"/>
      <c r="C425" s="217"/>
      <c r="D425" s="126"/>
      <c r="E425" s="218"/>
      <c r="F425" s="126"/>
      <c r="G425" s="126"/>
      <c r="I425" s="126"/>
      <c r="J425" s="126"/>
      <c r="K425" s="126"/>
      <c r="L425" s="126"/>
      <c r="M425" s="126"/>
      <c r="N425" s="126"/>
      <c r="O425" s="126"/>
      <c r="P425" s="126"/>
      <c r="Q425" s="126"/>
      <c r="R425" s="126"/>
      <c r="S425" s="126"/>
      <c r="T425" s="126"/>
      <c r="U425" s="126"/>
      <c r="V425" s="126"/>
      <c r="W425" s="126"/>
      <c r="X425" s="126"/>
      <c r="Y425" s="126"/>
      <c r="Z425" s="126"/>
      <c r="AA425" s="126"/>
      <c r="AB425" s="225"/>
    </row>
    <row r="426" spans="1:28" s="215" customFormat="1" ht="20.25" x14ac:dyDescent="0.3">
      <c r="A426" s="220"/>
      <c r="B426" s="217"/>
      <c r="C426" s="217"/>
      <c r="D426" s="126"/>
      <c r="E426" s="218"/>
      <c r="F426" s="126"/>
      <c r="G426" s="126"/>
      <c r="I426" s="126"/>
      <c r="J426" s="126"/>
      <c r="K426" s="126"/>
      <c r="L426" s="126"/>
      <c r="M426" s="126"/>
      <c r="N426" s="126"/>
      <c r="O426" s="126"/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26"/>
      <c r="AB426" s="225"/>
    </row>
    <row r="427" spans="1:28" s="215" customFormat="1" ht="20.25" x14ac:dyDescent="0.3">
      <c r="A427" s="220"/>
      <c r="B427" s="217"/>
      <c r="C427" s="217"/>
      <c r="D427" s="126"/>
      <c r="E427" s="218"/>
      <c r="F427" s="126"/>
      <c r="G427" s="126"/>
      <c r="I427" s="126"/>
      <c r="J427" s="126"/>
      <c r="K427" s="126"/>
      <c r="L427" s="126"/>
      <c r="M427" s="126"/>
      <c r="N427" s="126"/>
      <c r="O427" s="126"/>
      <c r="P427" s="126"/>
      <c r="Q427" s="126"/>
      <c r="R427" s="126"/>
      <c r="S427" s="126"/>
      <c r="T427" s="126"/>
      <c r="U427" s="126"/>
      <c r="V427" s="126"/>
      <c r="W427" s="126"/>
      <c r="X427" s="126"/>
      <c r="Y427" s="126"/>
      <c r="Z427" s="126"/>
      <c r="AA427" s="126"/>
      <c r="AB427" s="225"/>
    </row>
    <row r="428" spans="1:28" s="215" customFormat="1" ht="20.25" x14ac:dyDescent="0.3">
      <c r="A428" s="220"/>
      <c r="B428" s="217"/>
      <c r="C428" s="217"/>
      <c r="D428" s="126"/>
      <c r="E428" s="218"/>
      <c r="F428" s="126"/>
      <c r="G428" s="126"/>
      <c r="I428" s="126"/>
      <c r="J428" s="126"/>
      <c r="K428" s="126"/>
      <c r="L428" s="126"/>
      <c r="M428" s="126"/>
      <c r="N428" s="126"/>
      <c r="O428" s="126"/>
      <c r="P428" s="126"/>
      <c r="Q428" s="126"/>
      <c r="R428" s="126"/>
      <c r="S428" s="126"/>
      <c r="T428" s="126"/>
      <c r="U428" s="126"/>
      <c r="V428" s="126"/>
      <c r="W428" s="126"/>
      <c r="X428" s="126"/>
      <c r="Y428" s="126"/>
      <c r="Z428" s="126"/>
      <c r="AA428" s="126"/>
      <c r="AB428" s="225"/>
    </row>
    <row r="429" spans="1:28" s="215" customFormat="1" ht="20.25" x14ac:dyDescent="0.3">
      <c r="A429" s="220"/>
      <c r="B429" s="217"/>
      <c r="C429" s="217"/>
      <c r="D429" s="126"/>
      <c r="E429" s="218"/>
      <c r="F429" s="126"/>
      <c r="G429" s="126"/>
      <c r="I429" s="126"/>
      <c r="J429" s="126"/>
      <c r="K429" s="126"/>
      <c r="L429" s="126"/>
      <c r="M429" s="126"/>
      <c r="N429" s="126"/>
      <c r="O429" s="126"/>
      <c r="P429" s="126"/>
      <c r="Q429" s="126"/>
      <c r="R429" s="126"/>
      <c r="S429" s="126"/>
      <c r="T429" s="126"/>
      <c r="U429" s="126"/>
      <c r="V429" s="126"/>
      <c r="W429" s="126"/>
      <c r="X429" s="126"/>
      <c r="Y429" s="126"/>
      <c r="Z429" s="126"/>
      <c r="AA429" s="126"/>
      <c r="AB429" s="225"/>
    </row>
    <row r="430" spans="1:28" s="215" customFormat="1" ht="20.25" x14ac:dyDescent="0.3">
      <c r="A430" s="220"/>
      <c r="B430" s="217"/>
      <c r="C430" s="217"/>
      <c r="D430" s="126"/>
      <c r="E430" s="218"/>
      <c r="F430" s="126"/>
      <c r="G430" s="126"/>
      <c r="I430" s="126"/>
      <c r="J430" s="126"/>
      <c r="K430" s="126"/>
      <c r="L430" s="126"/>
      <c r="M430" s="126"/>
      <c r="N430" s="126"/>
      <c r="O430" s="126"/>
      <c r="P430" s="126"/>
      <c r="Q430" s="126"/>
      <c r="R430" s="126"/>
      <c r="S430" s="126"/>
      <c r="T430" s="126"/>
      <c r="U430" s="126"/>
      <c r="V430" s="126"/>
      <c r="W430" s="126"/>
      <c r="X430" s="126"/>
      <c r="Y430" s="126"/>
      <c r="Z430" s="126"/>
      <c r="AA430" s="126"/>
      <c r="AB430" s="225"/>
    </row>
    <row r="431" spans="1:28" s="215" customFormat="1" ht="20.25" x14ac:dyDescent="0.3">
      <c r="A431" s="220"/>
      <c r="B431" s="217"/>
      <c r="C431" s="217"/>
      <c r="D431" s="126"/>
      <c r="E431" s="218"/>
      <c r="F431" s="126"/>
      <c r="G431" s="126"/>
      <c r="I431" s="126"/>
      <c r="J431" s="126"/>
      <c r="K431" s="126"/>
      <c r="L431" s="126"/>
      <c r="M431" s="126"/>
      <c r="N431" s="126"/>
      <c r="O431" s="126"/>
      <c r="P431" s="126"/>
      <c r="Q431" s="126"/>
      <c r="R431" s="126"/>
      <c r="S431" s="126"/>
      <c r="T431" s="126"/>
      <c r="U431" s="126"/>
      <c r="V431" s="126"/>
      <c r="W431" s="126"/>
      <c r="X431" s="126"/>
      <c r="Y431" s="126"/>
      <c r="Z431" s="126"/>
      <c r="AA431" s="126"/>
      <c r="AB431" s="225"/>
    </row>
    <row r="432" spans="1:28" s="215" customFormat="1" ht="20.25" x14ac:dyDescent="0.3">
      <c r="A432" s="220"/>
      <c r="B432" s="217"/>
      <c r="C432" s="217"/>
      <c r="D432" s="126"/>
      <c r="E432" s="218"/>
      <c r="F432" s="126"/>
      <c r="G432" s="126"/>
      <c r="I432" s="126"/>
      <c r="J432" s="126"/>
      <c r="K432" s="126"/>
      <c r="L432" s="126"/>
      <c r="M432" s="126"/>
      <c r="N432" s="126"/>
      <c r="O432" s="126"/>
      <c r="P432" s="126"/>
      <c r="Q432" s="126"/>
      <c r="R432" s="126"/>
      <c r="S432" s="126"/>
      <c r="T432" s="126"/>
      <c r="U432" s="126"/>
      <c r="V432" s="126"/>
      <c r="W432" s="126"/>
      <c r="X432" s="126"/>
      <c r="Y432" s="126"/>
      <c r="Z432" s="126"/>
      <c r="AA432" s="126"/>
      <c r="AB432" s="225"/>
    </row>
    <row r="433" spans="1:28" s="215" customFormat="1" ht="20.25" x14ac:dyDescent="0.3">
      <c r="A433" s="220"/>
      <c r="B433" s="217"/>
      <c r="C433" s="217"/>
      <c r="D433" s="126"/>
      <c r="E433" s="218"/>
      <c r="F433" s="126"/>
      <c r="G433" s="126"/>
      <c r="I433" s="126"/>
      <c r="J433" s="126"/>
      <c r="K433" s="126"/>
      <c r="L433" s="126"/>
      <c r="M433" s="126"/>
      <c r="N433" s="126"/>
      <c r="O433" s="126"/>
      <c r="P433" s="126"/>
      <c r="Q433" s="126"/>
      <c r="R433" s="126"/>
      <c r="S433" s="126"/>
      <c r="T433" s="126"/>
      <c r="U433" s="126"/>
      <c r="V433" s="126"/>
      <c r="W433" s="126"/>
      <c r="X433" s="126"/>
      <c r="Y433" s="126"/>
      <c r="Z433" s="126"/>
      <c r="AA433" s="126"/>
      <c r="AB433" s="225"/>
    </row>
    <row r="434" spans="1:28" s="215" customFormat="1" ht="20.25" x14ac:dyDescent="0.3">
      <c r="A434" s="220"/>
      <c r="B434" s="217"/>
      <c r="C434" s="217"/>
      <c r="D434" s="126"/>
      <c r="E434" s="218"/>
      <c r="F434" s="126"/>
      <c r="G434" s="126"/>
      <c r="I434" s="126"/>
      <c r="J434" s="126"/>
      <c r="K434" s="126"/>
      <c r="L434" s="126"/>
      <c r="M434" s="126"/>
      <c r="N434" s="126"/>
      <c r="O434" s="126"/>
      <c r="P434" s="126"/>
      <c r="Q434" s="126"/>
      <c r="R434" s="126"/>
      <c r="S434" s="126"/>
      <c r="T434" s="126"/>
      <c r="U434" s="126"/>
      <c r="V434" s="126"/>
      <c r="W434" s="126"/>
      <c r="X434" s="126"/>
      <c r="Y434" s="126"/>
      <c r="Z434" s="126"/>
      <c r="AA434" s="126"/>
      <c r="AB434" s="225"/>
    </row>
    <row r="435" spans="1:28" s="215" customFormat="1" ht="20.25" x14ac:dyDescent="0.3">
      <c r="A435" s="220"/>
      <c r="B435" s="217"/>
      <c r="C435" s="217"/>
      <c r="D435" s="126"/>
      <c r="E435" s="218"/>
      <c r="F435" s="126"/>
      <c r="G435" s="126"/>
      <c r="I435" s="126"/>
      <c r="J435" s="126"/>
      <c r="K435" s="126"/>
      <c r="L435" s="126"/>
      <c r="M435" s="126"/>
      <c r="N435" s="126"/>
      <c r="O435" s="126"/>
      <c r="P435" s="126"/>
      <c r="Q435" s="126"/>
      <c r="R435" s="126"/>
      <c r="S435" s="126"/>
      <c r="T435" s="126"/>
      <c r="U435" s="126"/>
      <c r="V435" s="126"/>
      <c r="W435" s="126"/>
      <c r="X435" s="126"/>
      <c r="Y435" s="126"/>
      <c r="Z435" s="126"/>
      <c r="AA435" s="126"/>
      <c r="AB435" s="225"/>
    </row>
    <row r="436" spans="1:28" s="215" customFormat="1" ht="20.25" x14ac:dyDescent="0.3">
      <c r="A436" s="220"/>
      <c r="B436" s="217"/>
      <c r="C436" s="217"/>
      <c r="D436" s="126"/>
      <c r="E436" s="218"/>
      <c r="F436" s="126"/>
      <c r="G436" s="126"/>
      <c r="I436" s="126"/>
      <c r="J436" s="126"/>
      <c r="K436" s="126"/>
      <c r="L436" s="126"/>
      <c r="M436" s="126"/>
      <c r="N436" s="126"/>
      <c r="O436" s="126"/>
      <c r="P436" s="126"/>
      <c r="Q436" s="126"/>
      <c r="R436" s="126"/>
      <c r="S436" s="126"/>
      <c r="T436" s="126"/>
      <c r="U436" s="126"/>
      <c r="V436" s="126"/>
      <c r="W436" s="126"/>
      <c r="X436" s="126"/>
      <c r="Y436" s="126"/>
      <c r="Z436" s="126"/>
      <c r="AA436" s="126"/>
      <c r="AB436" s="225"/>
    </row>
    <row r="437" spans="1:28" s="215" customFormat="1" ht="20.25" x14ac:dyDescent="0.3">
      <c r="A437" s="220"/>
      <c r="B437" s="217"/>
      <c r="C437" s="217"/>
      <c r="D437" s="126"/>
      <c r="E437" s="218"/>
      <c r="F437" s="126"/>
      <c r="G437" s="126"/>
      <c r="I437" s="126"/>
      <c r="J437" s="126"/>
      <c r="K437" s="126"/>
      <c r="L437" s="126"/>
      <c r="M437" s="126"/>
      <c r="N437" s="126"/>
      <c r="O437" s="126"/>
      <c r="P437" s="126"/>
      <c r="Q437" s="126"/>
      <c r="R437" s="126"/>
      <c r="S437" s="126"/>
      <c r="T437" s="126"/>
      <c r="U437" s="126"/>
      <c r="V437" s="126"/>
      <c r="W437" s="126"/>
      <c r="X437" s="126"/>
      <c r="Y437" s="126"/>
      <c r="Z437" s="126"/>
      <c r="AA437" s="126"/>
      <c r="AB437" s="225"/>
    </row>
    <row r="438" spans="1:28" s="215" customFormat="1" ht="20.25" x14ac:dyDescent="0.3">
      <c r="A438" s="220"/>
      <c r="B438" s="217"/>
      <c r="C438" s="217"/>
      <c r="D438" s="126"/>
      <c r="E438" s="218"/>
      <c r="F438" s="126"/>
      <c r="G438" s="126"/>
      <c r="I438" s="126"/>
      <c r="J438" s="126"/>
      <c r="K438" s="126"/>
      <c r="L438" s="126"/>
      <c r="M438" s="126"/>
      <c r="N438" s="126"/>
      <c r="O438" s="126"/>
      <c r="P438" s="126"/>
      <c r="Q438" s="126"/>
      <c r="R438" s="126"/>
      <c r="S438" s="126"/>
      <c r="T438" s="126"/>
      <c r="U438" s="126"/>
      <c r="V438" s="126"/>
      <c r="W438" s="126"/>
      <c r="X438" s="126"/>
      <c r="Y438" s="126"/>
      <c r="Z438" s="126"/>
      <c r="AA438" s="126"/>
      <c r="AB438" s="225"/>
    </row>
    <row r="439" spans="1:28" s="215" customFormat="1" ht="20.25" x14ac:dyDescent="0.3">
      <c r="A439" s="220"/>
      <c r="B439" s="217"/>
      <c r="C439" s="217"/>
      <c r="D439" s="126"/>
      <c r="E439" s="218"/>
      <c r="F439" s="126"/>
      <c r="G439" s="126"/>
      <c r="I439" s="126"/>
      <c r="J439" s="126"/>
      <c r="K439" s="126"/>
      <c r="L439" s="126"/>
      <c r="M439" s="126"/>
      <c r="N439" s="126"/>
      <c r="O439" s="126"/>
      <c r="P439" s="126"/>
      <c r="Q439" s="126"/>
      <c r="R439" s="126"/>
      <c r="S439" s="126"/>
      <c r="T439" s="126"/>
      <c r="U439" s="126"/>
      <c r="V439" s="126"/>
      <c r="W439" s="126"/>
      <c r="X439" s="126"/>
      <c r="Y439" s="126"/>
      <c r="Z439" s="126"/>
      <c r="AA439" s="126"/>
      <c r="AB439" s="225"/>
    </row>
    <row r="440" spans="1:28" s="215" customFormat="1" ht="20.25" x14ac:dyDescent="0.3">
      <c r="A440" s="220"/>
      <c r="B440" s="217"/>
      <c r="C440" s="217"/>
      <c r="D440" s="126"/>
      <c r="E440" s="218"/>
      <c r="F440" s="126"/>
      <c r="G440" s="126"/>
      <c r="I440" s="126"/>
      <c r="J440" s="126"/>
      <c r="K440" s="126"/>
      <c r="L440" s="126"/>
      <c r="M440" s="126"/>
      <c r="N440" s="126"/>
      <c r="O440" s="126"/>
      <c r="P440" s="126"/>
      <c r="Q440" s="126"/>
      <c r="R440" s="126"/>
      <c r="S440" s="126"/>
      <c r="T440" s="126"/>
      <c r="U440" s="126"/>
      <c r="V440" s="126"/>
      <c r="W440" s="126"/>
      <c r="X440" s="126"/>
      <c r="Y440" s="126"/>
      <c r="Z440" s="126"/>
      <c r="AA440" s="126"/>
      <c r="AB440" s="225"/>
    </row>
    <row r="441" spans="1:28" s="215" customFormat="1" ht="20.25" x14ac:dyDescent="0.3">
      <c r="A441" s="220"/>
      <c r="B441" s="217"/>
      <c r="C441" s="217"/>
      <c r="D441" s="126"/>
      <c r="E441" s="218"/>
      <c r="F441" s="126"/>
      <c r="G441" s="126"/>
      <c r="I441" s="126"/>
      <c r="J441" s="126"/>
      <c r="K441" s="126"/>
      <c r="L441" s="126"/>
      <c r="M441" s="126"/>
      <c r="N441" s="126"/>
      <c r="O441" s="126"/>
      <c r="P441" s="126"/>
      <c r="Q441" s="126"/>
      <c r="R441" s="126"/>
      <c r="S441" s="126"/>
      <c r="T441" s="126"/>
      <c r="U441" s="126"/>
      <c r="V441" s="126"/>
      <c r="W441" s="126"/>
      <c r="X441" s="126"/>
      <c r="Y441" s="126"/>
      <c r="Z441" s="126"/>
      <c r="AA441" s="126"/>
      <c r="AB441" s="225"/>
    </row>
    <row r="442" spans="1:28" s="215" customFormat="1" ht="20.25" x14ac:dyDescent="0.3">
      <c r="A442" s="220"/>
      <c r="B442" s="217"/>
      <c r="C442" s="217"/>
      <c r="D442" s="126"/>
      <c r="E442" s="218"/>
      <c r="F442" s="126"/>
      <c r="G442" s="126"/>
      <c r="I442" s="126"/>
      <c r="J442" s="126"/>
      <c r="K442" s="126"/>
      <c r="L442" s="126"/>
      <c r="M442" s="126"/>
      <c r="N442" s="126"/>
      <c r="O442" s="126"/>
      <c r="P442" s="126"/>
      <c r="Q442" s="126"/>
      <c r="R442" s="126"/>
      <c r="S442" s="126"/>
      <c r="T442" s="126"/>
      <c r="U442" s="126"/>
      <c r="V442" s="126"/>
      <c r="W442" s="126"/>
      <c r="X442" s="126"/>
      <c r="Y442" s="126"/>
      <c r="Z442" s="126"/>
      <c r="AA442" s="126"/>
      <c r="AB442" s="225"/>
    </row>
    <row r="443" spans="1:28" s="215" customFormat="1" ht="20.25" x14ac:dyDescent="0.3">
      <c r="A443" s="220"/>
      <c r="B443" s="217"/>
      <c r="C443" s="217"/>
      <c r="D443" s="126"/>
      <c r="E443" s="218"/>
      <c r="F443" s="126"/>
      <c r="G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  <c r="Y443" s="126"/>
      <c r="Z443" s="126"/>
      <c r="AA443" s="126"/>
      <c r="AB443" s="225"/>
    </row>
    <row r="444" spans="1:28" s="215" customFormat="1" ht="20.25" x14ac:dyDescent="0.3">
      <c r="A444" s="220"/>
      <c r="B444" s="217"/>
      <c r="C444" s="217"/>
      <c r="D444" s="126"/>
      <c r="E444" s="218"/>
      <c r="F444" s="126"/>
      <c r="G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  <c r="Y444" s="126"/>
      <c r="Z444" s="126"/>
      <c r="AA444" s="126"/>
      <c r="AB444" s="225"/>
    </row>
    <row r="445" spans="1:28" s="215" customFormat="1" ht="20.25" x14ac:dyDescent="0.3">
      <c r="A445" s="220"/>
      <c r="B445" s="217"/>
      <c r="C445" s="217"/>
      <c r="D445" s="126"/>
      <c r="E445" s="218"/>
      <c r="F445" s="126"/>
      <c r="G445" s="126"/>
      <c r="I445" s="126"/>
      <c r="J445" s="126"/>
      <c r="K445" s="126"/>
      <c r="L445" s="126"/>
      <c r="M445" s="126"/>
      <c r="N445" s="126"/>
      <c r="O445" s="126"/>
      <c r="P445" s="126"/>
      <c r="Q445" s="126"/>
      <c r="R445" s="126"/>
      <c r="S445" s="126"/>
      <c r="T445" s="126"/>
      <c r="U445" s="126"/>
      <c r="V445" s="126"/>
      <c r="W445" s="126"/>
      <c r="X445" s="126"/>
      <c r="Y445" s="126"/>
      <c r="Z445" s="126"/>
      <c r="AA445" s="126"/>
      <c r="AB445" s="225"/>
    </row>
    <row r="446" spans="1:28" s="215" customFormat="1" ht="20.25" x14ac:dyDescent="0.3">
      <c r="A446" s="220"/>
      <c r="B446" s="217"/>
      <c r="C446" s="217"/>
      <c r="D446" s="126"/>
      <c r="E446" s="218"/>
      <c r="F446" s="126"/>
      <c r="G446" s="126"/>
      <c r="I446" s="126"/>
      <c r="J446" s="126"/>
      <c r="K446" s="126"/>
      <c r="L446" s="126"/>
      <c r="M446" s="126"/>
      <c r="N446" s="126"/>
      <c r="O446" s="126"/>
      <c r="P446" s="126"/>
      <c r="Q446" s="126"/>
      <c r="R446" s="126"/>
      <c r="S446" s="126"/>
      <c r="T446" s="126"/>
      <c r="U446" s="126"/>
      <c r="V446" s="126"/>
      <c r="W446" s="126"/>
      <c r="X446" s="126"/>
      <c r="Y446" s="126"/>
      <c r="Z446" s="126"/>
      <c r="AA446" s="126"/>
      <c r="AB446" s="225"/>
    </row>
    <row r="447" spans="1:28" s="215" customFormat="1" ht="20.25" x14ac:dyDescent="0.3">
      <c r="A447" s="220"/>
      <c r="B447" s="217"/>
      <c r="C447" s="217"/>
      <c r="D447" s="126"/>
      <c r="E447" s="218"/>
      <c r="F447" s="126"/>
      <c r="G447" s="126"/>
      <c r="I447" s="126"/>
      <c r="J447" s="126"/>
      <c r="K447" s="126"/>
      <c r="L447" s="126"/>
      <c r="M447" s="126"/>
      <c r="N447" s="126"/>
      <c r="O447" s="126"/>
      <c r="P447" s="126"/>
      <c r="Q447" s="126"/>
      <c r="R447" s="126"/>
      <c r="S447" s="126"/>
      <c r="T447" s="126"/>
      <c r="U447" s="126"/>
      <c r="V447" s="126"/>
      <c r="W447" s="126"/>
      <c r="X447" s="126"/>
      <c r="Y447" s="126"/>
      <c r="Z447" s="126"/>
      <c r="AA447" s="126"/>
      <c r="AB447" s="225"/>
    </row>
    <row r="448" spans="1:28" s="215" customFormat="1" ht="20.25" x14ac:dyDescent="0.3">
      <c r="A448" s="220"/>
      <c r="B448" s="217"/>
      <c r="C448" s="217"/>
      <c r="D448" s="126"/>
      <c r="E448" s="218"/>
      <c r="F448" s="126"/>
      <c r="G448" s="126"/>
      <c r="I448" s="126"/>
      <c r="J448" s="126"/>
      <c r="K448" s="126"/>
      <c r="L448" s="126"/>
      <c r="M448" s="126"/>
      <c r="N448" s="126"/>
      <c r="O448" s="126"/>
      <c r="P448" s="126"/>
      <c r="Q448" s="126"/>
      <c r="R448" s="126"/>
      <c r="S448" s="126"/>
      <c r="T448" s="126"/>
      <c r="U448" s="126"/>
      <c r="V448" s="126"/>
      <c r="W448" s="126"/>
      <c r="X448" s="126"/>
      <c r="Y448" s="126"/>
      <c r="Z448" s="126"/>
      <c r="AA448" s="126"/>
      <c r="AB448" s="225"/>
    </row>
    <row r="449" spans="1:28" s="215" customFormat="1" ht="20.25" x14ac:dyDescent="0.3">
      <c r="A449" s="220"/>
      <c r="B449" s="217"/>
      <c r="C449" s="217"/>
      <c r="D449" s="126"/>
      <c r="E449" s="218"/>
      <c r="F449" s="126"/>
      <c r="G449" s="126"/>
      <c r="I449" s="126"/>
      <c r="J449" s="126"/>
      <c r="K449" s="126"/>
      <c r="L449" s="126"/>
      <c r="M449" s="126"/>
      <c r="N449" s="126"/>
      <c r="O449" s="126"/>
      <c r="P449" s="126"/>
      <c r="Q449" s="126"/>
      <c r="R449" s="126"/>
      <c r="S449" s="126"/>
      <c r="T449" s="126"/>
      <c r="U449" s="126"/>
      <c r="V449" s="126"/>
      <c r="W449" s="126"/>
      <c r="X449" s="126"/>
      <c r="Y449" s="126"/>
      <c r="Z449" s="126"/>
      <c r="AA449" s="126"/>
      <c r="AB449" s="225"/>
    </row>
    <row r="450" spans="1:28" s="215" customFormat="1" ht="20.25" x14ac:dyDescent="0.3">
      <c r="A450" s="220"/>
      <c r="B450" s="217"/>
      <c r="C450" s="217"/>
      <c r="D450" s="126"/>
      <c r="E450" s="218"/>
      <c r="F450" s="126"/>
      <c r="G450" s="126"/>
      <c r="I450" s="126"/>
      <c r="J450" s="126"/>
      <c r="K450" s="126"/>
      <c r="L450" s="126"/>
      <c r="M450" s="126"/>
      <c r="N450" s="126"/>
      <c r="O450" s="126"/>
      <c r="P450" s="126"/>
      <c r="Q450" s="126"/>
      <c r="R450" s="126"/>
      <c r="S450" s="126"/>
      <c r="T450" s="126"/>
      <c r="U450" s="126"/>
      <c r="V450" s="126"/>
      <c r="W450" s="126"/>
      <c r="X450" s="126"/>
      <c r="Y450" s="126"/>
      <c r="Z450" s="126"/>
      <c r="AA450" s="126"/>
      <c r="AB450" s="225"/>
    </row>
    <row r="451" spans="1:28" s="215" customFormat="1" ht="20.25" x14ac:dyDescent="0.3">
      <c r="A451" s="220"/>
      <c r="B451" s="217"/>
      <c r="C451" s="217"/>
      <c r="D451" s="126"/>
      <c r="E451" s="218"/>
      <c r="F451" s="126"/>
      <c r="G451" s="126"/>
      <c r="I451" s="126"/>
      <c r="J451" s="126"/>
      <c r="K451" s="126"/>
      <c r="L451" s="126"/>
      <c r="M451" s="126"/>
      <c r="N451" s="126"/>
      <c r="O451" s="126"/>
      <c r="P451" s="126"/>
      <c r="Q451" s="126"/>
      <c r="R451" s="126"/>
      <c r="S451" s="126"/>
      <c r="T451" s="126"/>
      <c r="U451" s="126"/>
      <c r="V451" s="126"/>
      <c r="W451" s="126"/>
      <c r="X451" s="126"/>
      <c r="Y451" s="126"/>
      <c r="Z451" s="126"/>
      <c r="AA451" s="126"/>
      <c r="AB451" s="225"/>
    </row>
    <row r="452" spans="1:28" s="215" customFormat="1" ht="20.25" x14ac:dyDescent="0.3">
      <c r="A452" s="220"/>
      <c r="B452" s="217"/>
      <c r="C452" s="217"/>
      <c r="D452" s="126"/>
      <c r="E452" s="218"/>
      <c r="F452" s="126"/>
      <c r="G452" s="126"/>
      <c r="I452" s="126"/>
      <c r="J452" s="126"/>
      <c r="K452" s="126"/>
      <c r="L452" s="126"/>
      <c r="M452" s="126"/>
      <c r="N452" s="126"/>
      <c r="O452" s="126"/>
      <c r="P452" s="126"/>
      <c r="Q452" s="126"/>
      <c r="R452" s="126"/>
      <c r="S452" s="126"/>
      <c r="T452" s="126"/>
      <c r="U452" s="126"/>
      <c r="V452" s="126"/>
      <c r="W452" s="126"/>
      <c r="X452" s="126"/>
      <c r="Y452" s="126"/>
      <c r="Z452" s="126"/>
      <c r="AA452" s="126"/>
      <c r="AB452" s="225"/>
    </row>
    <row r="453" spans="1:28" s="215" customFormat="1" ht="20.25" x14ac:dyDescent="0.3">
      <c r="A453" s="220"/>
      <c r="B453" s="217"/>
      <c r="C453" s="217"/>
      <c r="D453" s="126"/>
      <c r="E453" s="218"/>
      <c r="F453" s="126"/>
      <c r="G453" s="126"/>
      <c r="I453" s="126"/>
      <c r="J453" s="126"/>
      <c r="K453" s="126"/>
      <c r="L453" s="126"/>
      <c r="M453" s="126"/>
      <c r="N453" s="126"/>
      <c r="O453" s="126"/>
      <c r="P453" s="126"/>
      <c r="Q453" s="126"/>
      <c r="R453" s="126"/>
      <c r="S453" s="126"/>
      <c r="T453" s="126"/>
      <c r="U453" s="126"/>
      <c r="V453" s="126"/>
      <c r="W453" s="126"/>
      <c r="X453" s="126"/>
      <c r="Y453" s="126"/>
      <c r="Z453" s="126"/>
      <c r="AA453" s="126"/>
      <c r="AB453" s="225"/>
    </row>
    <row r="454" spans="1:28" s="215" customFormat="1" ht="20.25" x14ac:dyDescent="0.3">
      <c r="A454" s="220"/>
      <c r="B454" s="217"/>
      <c r="C454" s="217"/>
      <c r="D454" s="126"/>
      <c r="E454" s="218"/>
      <c r="F454" s="126"/>
      <c r="G454" s="126"/>
      <c r="I454" s="126"/>
      <c r="J454" s="126"/>
      <c r="K454" s="126"/>
      <c r="L454" s="126"/>
      <c r="M454" s="126"/>
      <c r="N454" s="126"/>
      <c r="O454" s="126"/>
      <c r="P454" s="126"/>
      <c r="Q454" s="126"/>
      <c r="R454" s="126"/>
      <c r="S454" s="126"/>
      <c r="T454" s="126"/>
      <c r="U454" s="126"/>
      <c r="V454" s="126"/>
      <c r="W454" s="126"/>
      <c r="X454" s="126"/>
      <c r="Y454" s="126"/>
      <c r="Z454" s="126"/>
      <c r="AA454" s="126"/>
      <c r="AB454" s="225"/>
    </row>
    <row r="455" spans="1:28" s="215" customFormat="1" ht="20.25" x14ac:dyDescent="0.3">
      <c r="A455" s="220"/>
      <c r="B455" s="217"/>
      <c r="C455" s="217"/>
      <c r="D455" s="126"/>
      <c r="E455" s="218"/>
      <c r="F455" s="126"/>
      <c r="G455" s="126"/>
      <c r="I455" s="126"/>
      <c r="J455" s="126"/>
      <c r="K455" s="126"/>
      <c r="L455" s="126"/>
      <c r="M455" s="126"/>
      <c r="N455" s="126"/>
      <c r="O455" s="126"/>
      <c r="P455" s="126"/>
      <c r="Q455" s="126"/>
      <c r="R455" s="126"/>
      <c r="S455" s="126"/>
      <c r="T455" s="126"/>
      <c r="U455" s="126"/>
      <c r="V455" s="126"/>
      <c r="W455" s="126"/>
      <c r="X455" s="126"/>
      <c r="Y455" s="126"/>
      <c r="Z455" s="126"/>
      <c r="AA455" s="126"/>
      <c r="AB455" s="225"/>
    </row>
    <row r="456" spans="1:28" s="215" customFormat="1" ht="20.25" x14ac:dyDescent="0.3">
      <c r="A456" s="220"/>
      <c r="B456" s="217"/>
      <c r="C456" s="217"/>
      <c r="D456" s="126"/>
      <c r="E456" s="218"/>
      <c r="F456" s="126"/>
      <c r="G456" s="126"/>
      <c r="I456" s="126"/>
      <c r="J456" s="126"/>
      <c r="K456" s="126"/>
      <c r="L456" s="126"/>
      <c r="M456" s="126"/>
      <c r="N456" s="126"/>
      <c r="O456" s="126"/>
      <c r="P456" s="126"/>
      <c r="Q456" s="126"/>
      <c r="R456" s="126"/>
      <c r="S456" s="126"/>
      <c r="T456" s="126"/>
      <c r="U456" s="126"/>
      <c r="V456" s="126"/>
      <c r="W456" s="126"/>
      <c r="X456" s="126"/>
      <c r="Y456" s="126"/>
      <c r="Z456" s="126"/>
      <c r="AA456" s="126"/>
      <c r="AB456" s="225"/>
    </row>
    <row r="457" spans="1:28" s="215" customFormat="1" ht="20.25" x14ac:dyDescent="0.3">
      <c r="A457" s="220"/>
      <c r="B457" s="217"/>
      <c r="C457" s="217"/>
      <c r="D457" s="126"/>
      <c r="E457" s="218"/>
      <c r="F457" s="126"/>
      <c r="G457" s="126"/>
      <c r="I457" s="126"/>
      <c r="J457" s="126"/>
      <c r="K457" s="126"/>
      <c r="L457" s="126"/>
      <c r="M457" s="126"/>
      <c r="N457" s="126"/>
      <c r="O457" s="126"/>
      <c r="P457" s="126"/>
      <c r="Q457" s="126"/>
      <c r="R457" s="126"/>
      <c r="S457" s="126"/>
      <c r="T457" s="126"/>
      <c r="U457" s="126"/>
      <c r="V457" s="126"/>
      <c r="W457" s="126"/>
      <c r="X457" s="126"/>
      <c r="Y457" s="126"/>
      <c r="Z457" s="126"/>
      <c r="AA457" s="126"/>
      <c r="AB457" s="225"/>
    </row>
    <row r="458" spans="1:28" s="215" customFormat="1" ht="20.25" x14ac:dyDescent="0.3">
      <c r="A458" s="220"/>
      <c r="B458" s="217"/>
      <c r="C458" s="217"/>
      <c r="D458" s="126"/>
      <c r="E458" s="218"/>
      <c r="F458" s="126"/>
      <c r="G458" s="126"/>
      <c r="I458" s="126"/>
      <c r="J458" s="126"/>
      <c r="K458" s="126"/>
      <c r="L458" s="126"/>
      <c r="M458" s="126"/>
      <c r="N458" s="126"/>
      <c r="O458" s="126"/>
      <c r="P458" s="126"/>
      <c r="Q458" s="126"/>
      <c r="R458" s="126"/>
      <c r="S458" s="126"/>
      <c r="T458" s="126"/>
      <c r="U458" s="126"/>
      <c r="V458" s="126"/>
      <c r="W458" s="126"/>
      <c r="X458" s="126"/>
      <c r="Y458" s="126"/>
      <c r="Z458" s="126"/>
      <c r="AA458" s="126"/>
      <c r="AB458" s="225"/>
    </row>
    <row r="459" spans="1:28" s="215" customFormat="1" ht="20.25" x14ac:dyDescent="0.3">
      <c r="A459" s="220"/>
      <c r="B459" s="217"/>
      <c r="C459" s="217"/>
      <c r="D459" s="126"/>
      <c r="E459" s="218"/>
      <c r="F459" s="126"/>
      <c r="G459" s="126"/>
      <c r="I459" s="126"/>
      <c r="J459" s="126"/>
      <c r="K459" s="126"/>
      <c r="L459" s="126"/>
      <c r="M459" s="126"/>
      <c r="N459" s="126"/>
      <c r="O459" s="126"/>
      <c r="P459" s="126"/>
      <c r="Q459" s="126"/>
      <c r="R459" s="126"/>
      <c r="S459" s="126"/>
      <c r="T459" s="126"/>
      <c r="U459" s="126"/>
      <c r="V459" s="126"/>
      <c r="W459" s="126"/>
      <c r="X459" s="126"/>
      <c r="Y459" s="126"/>
      <c r="Z459" s="126"/>
      <c r="AA459" s="126"/>
      <c r="AB459" s="225"/>
    </row>
    <row r="460" spans="1:28" s="215" customFormat="1" ht="20.25" x14ac:dyDescent="0.3">
      <c r="A460" s="220"/>
      <c r="B460" s="217"/>
      <c r="C460" s="217"/>
      <c r="D460" s="126"/>
      <c r="E460" s="218"/>
      <c r="F460" s="126"/>
      <c r="G460" s="126"/>
      <c r="I460" s="126"/>
      <c r="J460" s="126"/>
      <c r="K460" s="126"/>
      <c r="L460" s="126"/>
      <c r="M460" s="126"/>
      <c r="N460" s="126"/>
      <c r="O460" s="126"/>
      <c r="P460" s="126"/>
      <c r="Q460" s="126"/>
      <c r="R460" s="126"/>
      <c r="S460" s="126"/>
      <c r="T460" s="126"/>
      <c r="U460" s="126"/>
      <c r="V460" s="126"/>
      <c r="W460" s="126"/>
      <c r="X460" s="126"/>
      <c r="Y460" s="126"/>
      <c r="Z460" s="126"/>
      <c r="AA460" s="126"/>
      <c r="AB460" s="225"/>
    </row>
    <row r="461" spans="1:28" s="215" customFormat="1" ht="20.25" x14ac:dyDescent="0.3">
      <c r="A461" s="220"/>
      <c r="B461" s="217"/>
      <c r="C461" s="217"/>
      <c r="D461" s="126"/>
      <c r="E461" s="218"/>
      <c r="F461" s="126"/>
      <c r="G461" s="126"/>
      <c r="I461" s="126"/>
      <c r="J461" s="126"/>
      <c r="K461" s="126"/>
      <c r="L461" s="126"/>
      <c r="M461" s="126"/>
      <c r="N461" s="126"/>
      <c r="O461" s="126"/>
      <c r="P461" s="126"/>
      <c r="Q461" s="126"/>
      <c r="R461" s="126"/>
      <c r="S461" s="126"/>
      <c r="T461" s="126"/>
      <c r="U461" s="126"/>
      <c r="V461" s="126"/>
      <c r="W461" s="126"/>
      <c r="X461" s="126"/>
      <c r="Y461" s="126"/>
      <c r="Z461" s="126"/>
      <c r="AA461" s="126"/>
      <c r="AB461" s="225"/>
    </row>
    <row r="462" spans="1:28" s="215" customFormat="1" ht="20.25" x14ac:dyDescent="0.3">
      <c r="A462" s="220"/>
      <c r="B462" s="217"/>
      <c r="C462" s="217"/>
      <c r="D462" s="126"/>
      <c r="E462" s="218"/>
      <c r="F462" s="126"/>
      <c r="G462" s="126"/>
      <c r="I462" s="126"/>
      <c r="J462" s="126"/>
      <c r="K462" s="126"/>
      <c r="L462" s="126"/>
      <c r="M462" s="126"/>
      <c r="N462" s="126"/>
      <c r="O462" s="126"/>
      <c r="P462" s="126"/>
      <c r="Q462" s="126"/>
      <c r="R462" s="126"/>
      <c r="S462" s="126"/>
      <c r="T462" s="126"/>
      <c r="U462" s="126"/>
      <c r="V462" s="126"/>
      <c r="W462" s="126"/>
      <c r="X462" s="126"/>
      <c r="Y462" s="126"/>
      <c r="Z462" s="126"/>
      <c r="AA462" s="126"/>
      <c r="AB462" s="225"/>
    </row>
    <row r="463" spans="1:28" s="215" customFormat="1" ht="20.25" x14ac:dyDescent="0.3">
      <c r="A463" s="220"/>
      <c r="B463" s="217"/>
      <c r="C463" s="217"/>
      <c r="D463" s="126"/>
      <c r="E463" s="218"/>
      <c r="F463" s="126"/>
      <c r="G463" s="126"/>
      <c r="I463" s="126"/>
      <c r="J463" s="126"/>
      <c r="K463" s="126"/>
      <c r="L463" s="126"/>
      <c r="M463" s="126"/>
      <c r="N463" s="126"/>
      <c r="O463" s="126"/>
      <c r="P463" s="126"/>
      <c r="Q463" s="126"/>
      <c r="R463" s="126"/>
      <c r="S463" s="126"/>
      <c r="T463" s="126"/>
      <c r="U463" s="126"/>
      <c r="V463" s="126"/>
      <c r="W463" s="126"/>
      <c r="X463" s="126"/>
      <c r="Y463" s="126"/>
      <c r="Z463" s="126"/>
      <c r="AA463" s="126"/>
      <c r="AB463" s="225"/>
    </row>
    <row r="464" spans="1:28" s="215" customFormat="1" ht="20.25" x14ac:dyDescent="0.3">
      <c r="A464" s="220"/>
      <c r="B464" s="217"/>
      <c r="C464" s="217"/>
      <c r="D464" s="126"/>
      <c r="E464" s="218"/>
      <c r="F464" s="126"/>
      <c r="G464" s="126"/>
      <c r="I464" s="126"/>
      <c r="J464" s="126"/>
      <c r="K464" s="126"/>
      <c r="L464" s="126"/>
      <c r="M464" s="126"/>
      <c r="N464" s="126"/>
      <c r="O464" s="126"/>
      <c r="P464" s="126"/>
      <c r="Q464" s="126"/>
      <c r="R464" s="126"/>
      <c r="S464" s="126"/>
      <c r="T464" s="126"/>
      <c r="U464" s="126"/>
      <c r="V464" s="126"/>
      <c r="W464" s="126"/>
      <c r="X464" s="126"/>
      <c r="Y464" s="126"/>
      <c r="Z464" s="126"/>
      <c r="AA464" s="126"/>
      <c r="AB464" s="225"/>
    </row>
    <row r="465" spans="1:28" s="215" customFormat="1" ht="20.25" x14ac:dyDescent="0.3">
      <c r="A465" s="220"/>
      <c r="B465" s="217"/>
      <c r="C465" s="217"/>
      <c r="D465" s="126"/>
      <c r="E465" s="218"/>
      <c r="F465" s="126"/>
      <c r="G465" s="126"/>
      <c r="I465" s="126"/>
      <c r="J465" s="126"/>
      <c r="K465" s="126"/>
      <c r="L465" s="126"/>
      <c r="M465" s="126"/>
      <c r="N465" s="126"/>
      <c r="O465" s="126"/>
      <c r="P465" s="126"/>
      <c r="Q465" s="126"/>
      <c r="R465" s="126"/>
      <c r="S465" s="126"/>
      <c r="T465" s="126"/>
      <c r="U465" s="126"/>
      <c r="V465" s="126"/>
      <c r="W465" s="126"/>
      <c r="X465" s="126"/>
      <c r="Y465" s="126"/>
      <c r="Z465" s="126"/>
      <c r="AA465" s="126"/>
      <c r="AB465" s="225"/>
    </row>
    <row r="466" spans="1:28" s="215" customFormat="1" ht="20.25" x14ac:dyDescent="0.3">
      <c r="A466" s="220"/>
      <c r="B466" s="217"/>
      <c r="C466" s="217"/>
      <c r="D466" s="126"/>
      <c r="E466" s="218"/>
      <c r="F466" s="126"/>
      <c r="G466" s="126"/>
      <c r="I466" s="126"/>
      <c r="J466" s="126"/>
      <c r="K466" s="126"/>
      <c r="L466" s="126"/>
      <c r="M466" s="126"/>
      <c r="N466" s="126"/>
      <c r="O466" s="126"/>
      <c r="P466" s="126"/>
      <c r="Q466" s="126"/>
      <c r="R466" s="126"/>
      <c r="S466" s="126"/>
      <c r="T466" s="126"/>
      <c r="U466" s="126"/>
      <c r="V466" s="126"/>
      <c r="W466" s="126"/>
      <c r="X466" s="126"/>
      <c r="Y466" s="126"/>
      <c r="Z466" s="126"/>
      <c r="AA466" s="126"/>
      <c r="AB466" s="225"/>
    </row>
    <row r="467" spans="1:28" s="215" customFormat="1" ht="20.25" x14ac:dyDescent="0.3">
      <c r="A467" s="220"/>
      <c r="B467" s="217"/>
      <c r="C467" s="217"/>
      <c r="D467" s="126"/>
      <c r="E467" s="218"/>
      <c r="F467" s="126"/>
      <c r="G467" s="126"/>
      <c r="I467" s="126"/>
      <c r="J467" s="126"/>
      <c r="K467" s="126"/>
      <c r="L467" s="126"/>
      <c r="M467" s="126"/>
      <c r="N467" s="126"/>
      <c r="O467" s="126"/>
      <c r="P467" s="126"/>
      <c r="Q467" s="126"/>
      <c r="R467" s="126"/>
      <c r="S467" s="126"/>
      <c r="T467" s="126"/>
      <c r="U467" s="126"/>
      <c r="V467" s="126"/>
      <c r="W467" s="126"/>
      <c r="X467" s="126"/>
      <c r="Y467" s="126"/>
      <c r="Z467" s="126"/>
      <c r="AA467" s="126"/>
      <c r="AB467" s="225"/>
    </row>
    <row r="468" spans="1:28" s="215" customFormat="1" ht="20.25" x14ac:dyDescent="0.3">
      <c r="A468" s="220"/>
      <c r="B468" s="217"/>
      <c r="C468" s="217"/>
      <c r="D468" s="126"/>
      <c r="E468" s="218"/>
      <c r="F468" s="126"/>
      <c r="G468" s="126"/>
      <c r="I468" s="126"/>
      <c r="J468" s="126"/>
      <c r="K468" s="126"/>
      <c r="L468" s="126"/>
      <c r="M468" s="126"/>
      <c r="N468" s="126"/>
      <c r="O468" s="126"/>
      <c r="P468" s="126"/>
      <c r="Q468" s="126"/>
      <c r="R468" s="126"/>
      <c r="S468" s="126"/>
      <c r="T468" s="126"/>
      <c r="U468" s="126"/>
      <c r="V468" s="126"/>
      <c r="W468" s="126"/>
      <c r="X468" s="126"/>
      <c r="Y468" s="126"/>
      <c r="Z468" s="126"/>
      <c r="AA468" s="126"/>
      <c r="AB468" s="225"/>
    </row>
    <row r="469" spans="1:28" s="215" customFormat="1" ht="20.25" x14ac:dyDescent="0.3">
      <c r="A469" s="220"/>
      <c r="B469" s="217"/>
      <c r="C469" s="217"/>
      <c r="D469" s="126"/>
      <c r="E469" s="218"/>
      <c r="F469" s="126"/>
      <c r="G469" s="126"/>
      <c r="I469" s="126"/>
      <c r="J469" s="126"/>
      <c r="K469" s="126"/>
      <c r="L469" s="126"/>
      <c r="M469" s="126"/>
      <c r="N469" s="126"/>
      <c r="O469" s="126"/>
      <c r="P469" s="126"/>
      <c r="Q469" s="126"/>
      <c r="R469" s="126"/>
      <c r="S469" s="126"/>
      <c r="T469" s="126"/>
      <c r="U469" s="126"/>
      <c r="V469" s="126"/>
      <c r="W469" s="126"/>
      <c r="X469" s="126"/>
      <c r="Y469" s="126"/>
      <c r="Z469" s="126"/>
      <c r="AA469" s="126"/>
      <c r="AB469" s="225"/>
    </row>
    <row r="470" spans="1:28" s="215" customFormat="1" ht="20.25" x14ac:dyDescent="0.3">
      <c r="A470" s="220"/>
      <c r="B470" s="217"/>
      <c r="C470" s="217"/>
      <c r="D470" s="126"/>
      <c r="E470" s="218"/>
      <c r="F470" s="126"/>
      <c r="G470" s="126"/>
      <c r="I470" s="126"/>
      <c r="J470" s="126"/>
      <c r="K470" s="126"/>
      <c r="L470" s="126"/>
      <c r="M470" s="126"/>
      <c r="N470" s="126"/>
      <c r="O470" s="126"/>
      <c r="P470" s="126"/>
      <c r="Q470" s="126"/>
      <c r="R470" s="126"/>
      <c r="S470" s="126"/>
      <c r="T470" s="126"/>
      <c r="U470" s="126"/>
      <c r="V470" s="126"/>
      <c r="W470" s="126"/>
      <c r="X470" s="126"/>
      <c r="Y470" s="126"/>
      <c r="Z470" s="126"/>
      <c r="AA470" s="126"/>
      <c r="AB470" s="225"/>
    </row>
    <row r="471" spans="1:28" s="215" customFormat="1" ht="20.25" x14ac:dyDescent="0.3">
      <c r="A471" s="220"/>
      <c r="B471" s="217"/>
      <c r="C471" s="217"/>
      <c r="D471" s="126"/>
      <c r="E471" s="218"/>
      <c r="F471" s="126"/>
      <c r="G471" s="126"/>
      <c r="I471" s="126"/>
      <c r="J471" s="126"/>
      <c r="K471" s="126"/>
      <c r="L471" s="126"/>
      <c r="M471" s="126"/>
      <c r="N471" s="126"/>
      <c r="O471" s="126"/>
      <c r="P471" s="126"/>
      <c r="Q471" s="126"/>
      <c r="R471" s="126"/>
      <c r="S471" s="126"/>
      <c r="T471" s="126"/>
      <c r="U471" s="126"/>
      <c r="V471" s="126"/>
      <c r="W471" s="126"/>
      <c r="X471" s="126"/>
      <c r="Y471" s="126"/>
      <c r="Z471" s="126"/>
      <c r="AA471" s="126"/>
      <c r="AB471" s="225"/>
    </row>
    <row r="472" spans="1:28" s="215" customFormat="1" ht="20.25" x14ac:dyDescent="0.3">
      <c r="A472" s="220"/>
      <c r="B472" s="217"/>
      <c r="C472" s="217"/>
      <c r="D472" s="126"/>
      <c r="E472" s="218"/>
      <c r="F472" s="126"/>
      <c r="G472" s="126"/>
      <c r="I472" s="126"/>
      <c r="J472" s="126"/>
      <c r="K472" s="126"/>
      <c r="L472" s="126"/>
      <c r="M472" s="126"/>
      <c r="N472" s="126"/>
      <c r="O472" s="126"/>
      <c r="P472" s="126"/>
      <c r="Q472" s="126"/>
      <c r="R472" s="126"/>
      <c r="S472" s="126"/>
      <c r="T472" s="126"/>
      <c r="U472" s="126"/>
      <c r="V472" s="126"/>
      <c r="W472" s="126"/>
      <c r="X472" s="126"/>
      <c r="Y472" s="126"/>
      <c r="Z472" s="126"/>
      <c r="AA472" s="126"/>
      <c r="AB472" s="225"/>
    </row>
    <row r="473" spans="1:28" s="215" customFormat="1" ht="20.25" x14ac:dyDescent="0.3">
      <c r="A473" s="220"/>
      <c r="B473" s="217"/>
      <c r="C473" s="217"/>
      <c r="D473" s="126"/>
      <c r="E473" s="218"/>
      <c r="F473" s="126"/>
      <c r="G473" s="126"/>
      <c r="I473" s="126"/>
      <c r="J473" s="126"/>
      <c r="K473" s="126"/>
      <c r="L473" s="126"/>
      <c r="M473" s="126"/>
      <c r="N473" s="126"/>
      <c r="O473" s="126"/>
      <c r="P473" s="126"/>
      <c r="Q473" s="126"/>
      <c r="R473" s="126"/>
      <c r="S473" s="126"/>
      <c r="T473" s="126"/>
      <c r="U473" s="126"/>
      <c r="V473" s="126"/>
      <c r="W473" s="126"/>
      <c r="X473" s="126"/>
      <c r="Y473" s="126"/>
      <c r="Z473" s="126"/>
      <c r="AA473" s="126"/>
      <c r="AB473" s="225"/>
    </row>
    <row r="474" spans="1:28" s="215" customFormat="1" ht="20.25" x14ac:dyDescent="0.3">
      <c r="A474" s="220"/>
      <c r="B474" s="217"/>
      <c r="C474" s="217"/>
      <c r="D474" s="126"/>
      <c r="E474" s="218"/>
      <c r="F474" s="126"/>
      <c r="G474" s="126"/>
      <c r="I474" s="126"/>
      <c r="J474" s="126"/>
      <c r="K474" s="126"/>
      <c r="L474" s="126"/>
      <c r="M474" s="126"/>
      <c r="N474" s="126"/>
      <c r="O474" s="126"/>
      <c r="P474" s="126"/>
      <c r="Q474" s="126"/>
      <c r="R474" s="126"/>
      <c r="S474" s="126"/>
      <c r="T474" s="126"/>
      <c r="U474" s="126"/>
      <c r="V474" s="126"/>
      <c r="W474" s="126"/>
      <c r="X474" s="126"/>
      <c r="Y474" s="126"/>
      <c r="Z474" s="126"/>
      <c r="AA474" s="126"/>
      <c r="AB474" s="225"/>
    </row>
    <row r="475" spans="1:28" s="215" customFormat="1" ht="20.25" x14ac:dyDescent="0.3">
      <c r="A475" s="220"/>
      <c r="B475" s="217"/>
      <c r="C475" s="217"/>
      <c r="D475" s="126"/>
      <c r="E475" s="218"/>
      <c r="F475" s="126"/>
      <c r="G475" s="126"/>
      <c r="I475" s="126"/>
      <c r="J475" s="126"/>
      <c r="K475" s="126"/>
      <c r="L475" s="126"/>
      <c r="M475" s="126"/>
      <c r="N475" s="126"/>
      <c r="O475" s="126"/>
      <c r="P475" s="126"/>
      <c r="Q475" s="126"/>
      <c r="R475" s="126"/>
      <c r="S475" s="126"/>
      <c r="T475" s="126"/>
      <c r="U475" s="126"/>
      <c r="V475" s="126"/>
      <c r="W475" s="126"/>
      <c r="X475" s="126"/>
      <c r="Y475" s="126"/>
      <c r="Z475" s="126"/>
      <c r="AA475" s="126"/>
      <c r="AB475" s="225"/>
    </row>
    <row r="476" spans="1:28" s="215" customFormat="1" ht="20.25" x14ac:dyDescent="0.3">
      <c r="A476" s="220"/>
      <c r="B476" s="217"/>
      <c r="C476" s="217"/>
      <c r="D476" s="126"/>
      <c r="E476" s="218"/>
      <c r="F476" s="126"/>
      <c r="G476" s="126"/>
      <c r="I476" s="126"/>
      <c r="J476" s="126"/>
      <c r="K476" s="126"/>
      <c r="L476" s="126"/>
      <c r="M476" s="126"/>
      <c r="N476" s="126"/>
      <c r="O476" s="126"/>
      <c r="P476" s="126"/>
      <c r="Q476" s="126"/>
      <c r="R476" s="126"/>
      <c r="S476" s="126"/>
      <c r="T476" s="126"/>
      <c r="U476" s="126"/>
      <c r="V476" s="126"/>
      <c r="W476" s="126"/>
      <c r="X476" s="126"/>
      <c r="Y476" s="126"/>
      <c r="Z476" s="126"/>
      <c r="AA476" s="126"/>
      <c r="AB476" s="225"/>
    </row>
    <row r="477" spans="1:28" s="215" customFormat="1" ht="20.25" x14ac:dyDescent="0.3">
      <c r="A477" s="220"/>
      <c r="B477" s="217"/>
      <c r="C477" s="217"/>
      <c r="D477" s="126"/>
      <c r="E477" s="218"/>
      <c r="F477" s="126"/>
      <c r="G477" s="126"/>
      <c r="I477" s="126"/>
      <c r="J477" s="126"/>
      <c r="K477" s="126"/>
      <c r="L477" s="126"/>
      <c r="M477" s="126"/>
      <c r="N477" s="126"/>
      <c r="O477" s="126"/>
      <c r="P477" s="126"/>
      <c r="Q477" s="126"/>
      <c r="R477" s="126"/>
      <c r="S477" s="126"/>
      <c r="T477" s="126"/>
      <c r="U477" s="126"/>
      <c r="V477" s="126"/>
      <c r="W477" s="126"/>
      <c r="X477" s="126"/>
      <c r="Y477" s="126"/>
      <c r="Z477" s="126"/>
      <c r="AA477" s="126"/>
      <c r="AB477" s="225"/>
    </row>
    <row r="478" spans="1:28" s="215" customFormat="1" ht="20.25" x14ac:dyDescent="0.3">
      <c r="A478" s="220"/>
      <c r="B478" s="217"/>
      <c r="C478" s="217"/>
      <c r="D478" s="126"/>
      <c r="E478" s="218"/>
      <c r="F478" s="126"/>
      <c r="G478" s="126"/>
      <c r="I478" s="126"/>
      <c r="J478" s="126"/>
      <c r="K478" s="126"/>
      <c r="L478" s="126"/>
      <c r="M478" s="126"/>
      <c r="N478" s="126"/>
      <c r="O478" s="126"/>
      <c r="P478" s="126"/>
      <c r="Q478" s="126"/>
      <c r="R478" s="126"/>
      <c r="S478" s="126"/>
      <c r="T478" s="126"/>
      <c r="U478" s="126"/>
      <c r="V478" s="126"/>
      <c r="W478" s="126"/>
      <c r="X478" s="126"/>
      <c r="Y478" s="126"/>
      <c r="Z478" s="126"/>
      <c r="AA478" s="126"/>
      <c r="AB478" s="225"/>
    </row>
    <row r="479" spans="1:28" s="215" customFormat="1" ht="20.25" x14ac:dyDescent="0.3">
      <c r="A479" s="220"/>
      <c r="B479" s="217"/>
      <c r="C479" s="217"/>
      <c r="D479" s="126"/>
      <c r="E479" s="218"/>
      <c r="F479" s="126"/>
      <c r="G479" s="126"/>
      <c r="I479" s="126"/>
      <c r="J479" s="126"/>
      <c r="K479" s="126"/>
      <c r="L479" s="126"/>
      <c r="M479" s="126"/>
      <c r="N479" s="126"/>
      <c r="O479" s="126"/>
      <c r="P479" s="126"/>
      <c r="Q479" s="126"/>
      <c r="R479" s="126"/>
      <c r="S479" s="126"/>
      <c r="T479" s="126"/>
      <c r="U479" s="126"/>
      <c r="V479" s="126"/>
      <c r="W479" s="126"/>
      <c r="X479" s="126"/>
      <c r="Y479" s="126"/>
      <c r="Z479" s="126"/>
      <c r="AA479" s="126"/>
      <c r="AB479" s="225"/>
    </row>
    <row r="480" spans="1:28" s="215" customFormat="1" ht="20.25" x14ac:dyDescent="0.3">
      <c r="A480" s="220"/>
      <c r="B480" s="217"/>
      <c r="C480" s="217"/>
      <c r="D480" s="126"/>
      <c r="E480" s="218"/>
      <c r="F480" s="126"/>
      <c r="G480" s="126"/>
      <c r="I480" s="126"/>
      <c r="J480" s="126"/>
      <c r="K480" s="126"/>
      <c r="L480" s="126"/>
      <c r="M480" s="126"/>
      <c r="N480" s="126"/>
      <c r="O480" s="126"/>
      <c r="P480" s="126"/>
      <c r="Q480" s="126"/>
      <c r="R480" s="126"/>
      <c r="S480" s="126"/>
      <c r="T480" s="126"/>
      <c r="U480" s="126"/>
      <c r="V480" s="126"/>
      <c r="W480" s="126"/>
      <c r="X480" s="126"/>
      <c r="Y480" s="126"/>
      <c r="Z480" s="126"/>
      <c r="AA480" s="126"/>
      <c r="AB480" s="225"/>
    </row>
    <row r="481" spans="1:28" s="215" customFormat="1" ht="20.25" x14ac:dyDescent="0.3">
      <c r="A481" s="220"/>
      <c r="B481" s="217"/>
      <c r="C481" s="217"/>
      <c r="D481" s="126"/>
      <c r="E481" s="218"/>
      <c r="F481" s="126"/>
      <c r="G481" s="126"/>
      <c r="I481" s="126"/>
      <c r="J481" s="126"/>
      <c r="K481" s="126"/>
      <c r="L481" s="126"/>
      <c r="M481" s="126"/>
      <c r="N481" s="126"/>
      <c r="O481" s="126"/>
      <c r="P481" s="126"/>
      <c r="Q481" s="126"/>
      <c r="R481" s="126"/>
      <c r="S481" s="126"/>
      <c r="T481" s="126"/>
      <c r="U481" s="126"/>
      <c r="V481" s="126"/>
      <c r="W481" s="126"/>
      <c r="X481" s="126"/>
      <c r="Y481" s="126"/>
      <c r="Z481" s="126"/>
      <c r="AA481" s="126"/>
      <c r="AB481" s="225"/>
    </row>
    <row r="482" spans="1:28" s="215" customFormat="1" ht="20.25" x14ac:dyDescent="0.3">
      <c r="A482" s="220"/>
      <c r="B482" s="217"/>
      <c r="C482" s="217"/>
      <c r="D482" s="126"/>
      <c r="E482" s="218"/>
      <c r="F482" s="126"/>
      <c r="G482" s="126"/>
      <c r="I482" s="126"/>
      <c r="J482" s="126"/>
      <c r="K482" s="126"/>
      <c r="L482" s="126"/>
      <c r="M482" s="126"/>
      <c r="N482" s="126"/>
      <c r="O482" s="126"/>
      <c r="P482" s="126"/>
      <c r="Q482" s="126"/>
      <c r="R482" s="126"/>
      <c r="S482" s="126"/>
      <c r="T482" s="126"/>
      <c r="U482" s="126"/>
      <c r="V482" s="126"/>
      <c r="W482" s="126"/>
      <c r="X482" s="126"/>
      <c r="Y482" s="126"/>
      <c r="Z482" s="126"/>
      <c r="AA482" s="126"/>
      <c r="AB482" s="225"/>
    </row>
    <row r="483" spans="1:28" s="215" customFormat="1" ht="20.25" x14ac:dyDescent="0.3">
      <c r="A483" s="220"/>
      <c r="B483" s="217"/>
      <c r="C483" s="217"/>
      <c r="D483" s="126"/>
      <c r="E483" s="218"/>
      <c r="F483" s="126"/>
      <c r="G483" s="126"/>
      <c r="I483" s="126"/>
      <c r="J483" s="126"/>
      <c r="K483" s="126"/>
      <c r="L483" s="126"/>
      <c r="M483" s="126"/>
      <c r="N483" s="126"/>
      <c r="O483" s="126"/>
      <c r="P483" s="126"/>
      <c r="Q483" s="126"/>
      <c r="R483" s="126"/>
      <c r="S483" s="126"/>
      <c r="T483" s="126"/>
      <c r="U483" s="126"/>
      <c r="V483" s="126"/>
      <c r="W483" s="126"/>
      <c r="X483" s="126"/>
      <c r="Y483" s="126"/>
      <c r="Z483" s="126"/>
      <c r="AA483" s="126"/>
      <c r="AB483" s="225"/>
    </row>
    <row r="484" spans="1:28" s="215" customFormat="1" ht="20.25" x14ac:dyDescent="0.3">
      <c r="A484" s="220"/>
      <c r="B484" s="217"/>
      <c r="C484" s="217"/>
      <c r="D484" s="126"/>
      <c r="E484" s="218"/>
      <c r="F484" s="126"/>
      <c r="G484" s="126"/>
      <c r="I484" s="126"/>
      <c r="J484" s="126"/>
      <c r="K484" s="126"/>
      <c r="L484" s="126"/>
      <c r="M484" s="126"/>
      <c r="N484" s="126"/>
      <c r="O484" s="126"/>
      <c r="P484" s="126"/>
      <c r="Q484" s="126"/>
      <c r="R484" s="126"/>
      <c r="S484" s="126"/>
      <c r="T484" s="126"/>
      <c r="U484" s="126"/>
      <c r="V484" s="126"/>
      <c r="W484" s="126"/>
      <c r="X484" s="126"/>
      <c r="Y484" s="126"/>
      <c r="Z484" s="126"/>
      <c r="AA484" s="126"/>
      <c r="AB484" s="225"/>
    </row>
    <row r="485" spans="1:28" s="215" customFormat="1" ht="20.25" x14ac:dyDescent="0.3">
      <c r="A485" s="220"/>
      <c r="B485" s="217"/>
      <c r="C485" s="217"/>
      <c r="D485" s="126"/>
      <c r="E485" s="218"/>
      <c r="F485" s="126"/>
      <c r="G485" s="126"/>
      <c r="I485" s="126"/>
      <c r="J485" s="126"/>
      <c r="K485" s="126"/>
      <c r="L485" s="126"/>
      <c r="M485" s="126"/>
      <c r="N485" s="126"/>
      <c r="O485" s="126"/>
      <c r="P485" s="126"/>
      <c r="Q485" s="126"/>
      <c r="R485" s="126"/>
      <c r="S485" s="126"/>
      <c r="T485" s="126"/>
      <c r="U485" s="126"/>
      <c r="V485" s="126"/>
      <c r="W485" s="126"/>
      <c r="X485" s="126"/>
      <c r="Y485" s="126"/>
      <c r="Z485" s="126"/>
      <c r="AA485" s="126"/>
      <c r="AB485" s="225"/>
    </row>
    <row r="486" spans="1:28" s="215" customFormat="1" ht="20.25" x14ac:dyDescent="0.3">
      <c r="A486" s="220"/>
      <c r="B486" s="217"/>
      <c r="C486" s="217"/>
      <c r="D486" s="126"/>
      <c r="E486" s="218"/>
      <c r="F486" s="126"/>
      <c r="G486" s="126"/>
      <c r="I486" s="126"/>
      <c r="J486" s="126"/>
      <c r="K486" s="126"/>
      <c r="L486" s="126"/>
      <c r="M486" s="126"/>
      <c r="N486" s="126"/>
      <c r="O486" s="126"/>
      <c r="P486" s="126"/>
      <c r="Q486" s="126"/>
      <c r="R486" s="126"/>
      <c r="S486" s="126"/>
      <c r="T486" s="126"/>
      <c r="U486" s="126"/>
      <c r="V486" s="126"/>
      <c r="W486" s="126"/>
      <c r="X486" s="126"/>
      <c r="Y486" s="126"/>
      <c r="Z486" s="126"/>
      <c r="AA486" s="126"/>
      <c r="AB486" s="225"/>
    </row>
    <row r="487" spans="1:28" s="215" customFormat="1" ht="20.25" x14ac:dyDescent="0.3">
      <c r="A487" s="220"/>
      <c r="B487" s="217"/>
      <c r="C487" s="217"/>
      <c r="D487" s="126"/>
      <c r="E487" s="218"/>
      <c r="F487" s="126"/>
      <c r="G487" s="126"/>
      <c r="I487" s="126"/>
      <c r="J487" s="126"/>
      <c r="K487" s="126"/>
      <c r="L487" s="126"/>
      <c r="M487" s="126"/>
      <c r="N487" s="126"/>
      <c r="O487" s="126"/>
      <c r="P487" s="126"/>
      <c r="Q487" s="126"/>
      <c r="R487" s="126"/>
      <c r="S487" s="126"/>
      <c r="T487" s="126"/>
      <c r="U487" s="126"/>
      <c r="V487" s="126"/>
      <c r="W487" s="126"/>
      <c r="X487" s="126"/>
      <c r="Y487" s="126"/>
      <c r="Z487" s="126"/>
      <c r="AA487" s="126"/>
      <c r="AB487" s="225"/>
    </row>
    <row r="488" spans="1:28" s="215" customFormat="1" ht="20.25" x14ac:dyDescent="0.3">
      <c r="A488" s="220"/>
      <c r="B488" s="217"/>
      <c r="C488" s="217"/>
      <c r="D488" s="126"/>
      <c r="E488" s="218"/>
      <c r="F488" s="126"/>
      <c r="G488" s="126"/>
      <c r="I488" s="126"/>
      <c r="J488" s="126"/>
      <c r="K488" s="126"/>
      <c r="L488" s="126"/>
      <c r="M488" s="126"/>
      <c r="N488" s="126"/>
      <c r="O488" s="126"/>
      <c r="P488" s="126"/>
      <c r="Q488" s="126"/>
      <c r="R488" s="126"/>
      <c r="S488" s="126"/>
      <c r="T488" s="126"/>
      <c r="U488" s="126"/>
      <c r="V488" s="126"/>
      <c r="W488" s="126"/>
      <c r="X488" s="126"/>
      <c r="Y488" s="126"/>
      <c r="Z488" s="126"/>
      <c r="AA488" s="126"/>
      <c r="AB488" s="225"/>
    </row>
    <row r="489" spans="1:28" s="215" customFormat="1" ht="20.25" x14ac:dyDescent="0.3">
      <c r="A489" s="220"/>
      <c r="B489" s="217"/>
      <c r="C489" s="217"/>
      <c r="D489" s="126"/>
      <c r="E489" s="218"/>
      <c r="F489" s="126"/>
      <c r="G489" s="126"/>
      <c r="I489" s="126"/>
      <c r="J489" s="126"/>
      <c r="K489" s="126"/>
      <c r="L489" s="126"/>
      <c r="M489" s="126"/>
      <c r="N489" s="126"/>
      <c r="O489" s="126"/>
      <c r="P489" s="126"/>
      <c r="Q489" s="126"/>
      <c r="R489" s="126"/>
      <c r="S489" s="126"/>
      <c r="T489" s="126"/>
      <c r="U489" s="126"/>
      <c r="V489" s="126"/>
      <c r="W489" s="126"/>
      <c r="X489" s="126"/>
      <c r="Y489" s="126"/>
      <c r="Z489" s="126"/>
      <c r="AA489" s="126"/>
      <c r="AB489" s="225"/>
    </row>
    <row r="490" spans="1:28" s="215" customFormat="1" ht="20.25" x14ac:dyDescent="0.3">
      <c r="A490" s="220"/>
      <c r="B490" s="217"/>
      <c r="C490" s="217"/>
      <c r="D490" s="126"/>
      <c r="E490" s="218"/>
      <c r="F490" s="126"/>
      <c r="G490" s="126"/>
      <c r="I490" s="126"/>
      <c r="J490" s="126"/>
      <c r="K490" s="126"/>
      <c r="L490" s="126"/>
      <c r="M490" s="126"/>
      <c r="N490" s="126"/>
      <c r="O490" s="126"/>
      <c r="P490" s="126"/>
      <c r="Q490" s="126"/>
      <c r="R490" s="126"/>
      <c r="S490" s="126"/>
      <c r="T490" s="126"/>
      <c r="U490" s="126"/>
      <c r="V490" s="126"/>
      <c r="W490" s="126"/>
      <c r="X490" s="126"/>
      <c r="Y490" s="126"/>
      <c r="Z490" s="126"/>
      <c r="AA490" s="126"/>
      <c r="AB490" s="225"/>
    </row>
    <row r="491" spans="1:28" s="215" customFormat="1" ht="20.25" x14ac:dyDescent="0.3">
      <c r="A491" s="220"/>
      <c r="B491" s="217"/>
      <c r="C491" s="217"/>
      <c r="D491" s="126"/>
      <c r="E491" s="218"/>
      <c r="F491" s="126"/>
      <c r="G491" s="126"/>
      <c r="I491" s="126"/>
      <c r="J491" s="126"/>
      <c r="K491" s="126"/>
      <c r="L491" s="126"/>
      <c r="M491" s="126"/>
      <c r="N491" s="126"/>
      <c r="O491" s="126"/>
      <c r="P491" s="126"/>
      <c r="Q491" s="126"/>
      <c r="R491" s="126"/>
      <c r="S491" s="126"/>
      <c r="T491" s="126"/>
      <c r="U491" s="126"/>
      <c r="V491" s="126"/>
      <c r="W491" s="126"/>
      <c r="X491" s="126"/>
      <c r="Y491" s="126"/>
      <c r="Z491" s="126"/>
      <c r="AA491" s="126"/>
      <c r="AB491" s="225"/>
    </row>
    <row r="492" spans="1:28" s="215" customFormat="1" ht="20.25" x14ac:dyDescent="0.3">
      <c r="A492" s="220"/>
      <c r="B492" s="217"/>
      <c r="C492" s="217"/>
      <c r="D492" s="126"/>
      <c r="E492" s="218"/>
      <c r="F492" s="126"/>
      <c r="G492" s="126"/>
      <c r="I492" s="126"/>
      <c r="J492" s="126"/>
      <c r="K492" s="126"/>
      <c r="L492" s="126"/>
      <c r="M492" s="126"/>
      <c r="N492" s="126"/>
      <c r="O492" s="126"/>
      <c r="P492" s="126"/>
      <c r="Q492" s="126"/>
      <c r="R492" s="126"/>
      <c r="S492" s="126"/>
      <c r="T492" s="126"/>
      <c r="U492" s="126"/>
      <c r="V492" s="126"/>
      <c r="W492" s="126"/>
      <c r="X492" s="126"/>
      <c r="Y492" s="126"/>
      <c r="Z492" s="126"/>
      <c r="AA492" s="126"/>
      <c r="AB492" s="225"/>
    </row>
    <row r="493" spans="1:28" s="215" customFormat="1" ht="20.25" x14ac:dyDescent="0.3">
      <c r="A493" s="220"/>
      <c r="B493" s="217"/>
      <c r="C493" s="217"/>
      <c r="D493" s="126"/>
      <c r="E493" s="218"/>
      <c r="F493" s="126"/>
      <c r="G493" s="126"/>
      <c r="I493" s="126"/>
      <c r="J493" s="126"/>
      <c r="K493" s="126"/>
      <c r="L493" s="126"/>
      <c r="M493" s="126"/>
      <c r="N493" s="126"/>
      <c r="O493" s="126"/>
      <c r="P493" s="126"/>
      <c r="Q493" s="126"/>
      <c r="R493" s="126"/>
      <c r="S493" s="126"/>
      <c r="T493" s="126"/>
      <c r="U493" s="126"/>
      <c r="V493" s="126"/>
      <c r="W493" s="126"/>
      <c r="X493" s="126"/>
      <c r="Y493" s="126"/>
      <c r="Z493" s="126"/>
      <c r="AA493" s="126"/>
      <c r="AB493" s="225"/>
    </row>
    <row r="494" spans="1:28" s="215" customFormat="1" ht="20.25" x14ac:dyDescent="0.3">
      <c r="A494" s="220"/>
      <c r="B494" s="217"/>
      <c r="C494" s="217"/>
      <c r="D494" s="126"/>
      <c r="E494" s="218"/>
      <c r="F494" s="126"/>
      <c r="G494" s="126"/>
      <c r="I494" s="126"/>
      <c r="J494" s="126"/>
      <c r="K494" s="126"/>
      <c r="L494" s="126"/>
      <c r="M494" s="126"/>
      <c r="N494" s="126"/>
      <c r="O494" s="126"/>
      <c r="P494" s="126"/>
      <c r="Q494" s="126"/>
      <c r="R494" s="126"/>
      <c r="S494" s="126"/>
      <c r="T494" s="126"/>
      <c r="U494" s="126"/>
      <c r="V494" s="126"/>
      <c r="W494" s="126"/>
      <c r="X494" s="126"/>
      <c r="Y494" s="126"/>
      <c r="Z494" s="126"/>
      <c r="AA494" s="126"/>
      <c r="AB494" s="225"/>
    </row>
    <row r="495" spans="1:28" s="215" customFormat="1" ht="20.25" x14ac:dyDescent="0.3">
      <c r="A495" s="220"/>
      <c r="B495" s="217"/>
      <c r="C495" s="217"/>
      <c r="D495" s="126"/>
      <c r="E495" s="218"/>
      <c r="F495" s="126"/>
      <c r="G495" s="126"/>
      <c r="I495" s="126"/>
      <c r="J495" s="126"/>
      <c r="K495" s="126"/>
      <c r="L495" s="126"/>
      <c r="M495" s="126"/>
      <c r="N495" s="126"/>
      <c r="O495" s="126"/>
      <c r="P495" s="126"/>
      <c r="Q495" s="126"/>
      <c r="R495" s="126"/>
      <c r="S495" s="126"/>
      <c r="T495" s="126"/>
      <c r="U495" s="126"/>
      <c r="V495" s="126"/>
      <c r="W495" s="126"/>
      <c r="X495" s="126"/>
      <c r="Y495" s="126"/>
      <c r="Z495" s="126"/>
      <c r="AA495" s="126"/>
      <c r="AB495" s="225"/>
    </row>
    <row r="496" spans="1:28" s="215" customFormat="1" ht="20.25" x14ac:dyDescent="0.3">
      <c r="A496" s="220"/>
      <c r="B496" s="217"/>
      <c r="C496" s="217"/>
      <c r="D496" s="126"/>
      <c r="E496" s="218"/>
      <c r="F496" s="126"/>
      <c r="G496" s="126"/>
      <c r="I496" s="126"/>
      <c r="J496" s="126"/>
      <c r="K496" s="126"/>
      <c r="L496" s="126"/>
      <c r="M496" s="126"/>
      <c r="N496" s="126"/>
      <c r="O496" s="126"/>
      <c r="P496" s="126"/>
      <c r="Q496" s="126"/>
      <c r="R496" s="126"/>
      <c r="S496" s="126"/>
      <c r="T496" s="126"/>
      <c r="U496" s="126"/>
      <c r="V496" s="126"/>
      <c r="W496" s="126"/>
      <c r="X496" s="126"/>
      <c r="Y496" s="126"/>
      <c r="Z496" s="126"/>
      <c r="AA496" s="126"/>
      <c r="AB496" s="225"/>
    </row>
    <row r="497" spans="1:28" s="215" customFormat="1" ht="20.25" x14ac:dyDescent="0.3">
      <c r="A497" s="220"/>
      <c r="B497" s="217"/>
      <c r="C497" s="217"/>
      <c r="D497" s="126"/>
      <c r="E497" s="218"/>
      <c r="F497" s="126"/>
      <c r="G497" s="126"/>
      <c r="I497" s="126"/>
      <c r="J497" s="126"/>
      <c r="K497" s="126"/>
      <c r="L497" s="126"/>
      <c r="M497" s="126"/>
      <c r="N497" s="126"/>
      <c r="O497" s="126"/>
      <c r="P497" s="126"/>
      <c r="Q497" s="126"/>
      <c r="R497" s="126"/>
      <c r="S497" s="126"/>
      <c r="T497" s="126"/>
      <c r="U497" s="126"/>
      <c r="V497" s="126"/>
      <c r="W497" s="126"/>
      <c r="X497" s="126"/>
      <c r="Y497" s="126"/>
      <c r="Z497" s="126"/>
      <c r="AA497" s="126"/>
      <c r="AB497" s="225"/>
    </row>
    <row r="498" spans="1:28" s="215" customFormat="1" ht="20.25" x14ac:dyDescent="0.3">
      <c r="A498" s="220"/>
      <c r="B498" s="217"/>
      <c r="C498" s="217"/>
      <c r="D498" s="126"/>
      <c r="E498" s="218"/>
      <c r="F498" s="126"/>
      <c r="G498" s="126"/>
      <c r="I498" s="126"/>
      <c r="J498" s="126"/>
      <c r="K498" s="126"/>
      <c r="L498" s="126"/>
      <c r="M498" s="126"/>
      <c r="N498" s="126"/>
      <c r="O498" s="126"/>
      <c r="P498" s="126"/>
      <c r="Q498" s="126"/>
      <c r="R498" s="126"/>
      <c r="S498" s="126"/>
      <c r="T498" s="126"/>
      <c r="U498" s="126"/>
      <c r="V498" s="126"/>
      <c r="W498" s="126"/>
      <c r="X498" s="126"/>
      <c r="Y498" s="126"/>
      <c r="Z498" s="126"/>
      <c r="AA498" s="126"/>
      <c r="AB498" s="225"/>
    </row>
    <row r="499" spans="1:28" s="215" customFormat="1" x14ac:dyDescent="0.2">
      <c r="A499" s="126"/>
      <c r="B499" s="88"/>
      <c r="C499" s="88"/>
      <c r="D499" s="126"/>
      <c r="E499" s="218"/>
      <c r="F499" s="126"/>
      <c r="G499" s="126"/>
      <c r="I499" s="126"/>
      <c r="J499" s="126"/>
      <c r="K499" s="126"/>
      <c r="L499" s="126"/>
      <c r="M499" s="126"/>
      <c r="N499" s="126"/>
      <c r="O499" s="126"/>
      <c r="P499" s="126"/>
      <c r="Q499" s="126"/>
      <c r="R499" s="126"/>
      <c r="S499" s="126"/>
      <c r="T499" s="126"/>
      <c r="U499" s="126"/>
      <c r="V499" s="126"/>
      <c r="W499" s="126"/>
      <c r="X499" s="126"/>
      <c r="Y499" s="126"/>
      <c r="Z499" s="126"/>
      <c r="AA499" s="126"/>
      <c r="AB499" s="225"/>
    </row>
    <row r="500" spans="1:28" s="215" customFormat="1" x14ac:dyDescent="0.2">
      <c r="A500" s="126"/>
      <c r="B500" s="88"/>
      <c r="C500" s="88"/>
      <c r="D500" s="126"/>
      <c r="E500" s="218"/>
      <c r="F500" s="126"/>
      <c r="G500" s="126"/>
      <c r="I500" s="126"/>
      <c r="J500" s="126"/>
      <c r="K500" s="126"/>
      <c r="L500" s="126"/>
      <c r="M500" s="126"/>
      <c r="N500" s="126"/>
      <c r="O500" s="126"/>
      <c r="P500" s="126"/>
      <c r="Q500" s="126"/>
      <c r="R500" s="126"/>
      <c r="S500" s="126"/>
      <c r="T500" s="126"/>
      <c r="U500" s="126"/>
      <c r="V500" s="126"/>
      <c r="W500" s="126"/>
      <c r="X500" s="126"/>
      <c r="Y500" s="126"/>
      <c r="Z500" s="126"/>
      <c r="AA500" s="126"/>
      <c r="AB500" s="225"/>
    </row>
    <row r="501" spans="1:28" s="215" customFormat="1" x14ac:dyDescent="0.2">
      <c r="A501" s="126"/>
      <c r="B501" s="88"/>
      <c r="C501" s="88"/>
      <c r="D501" s="126"/>
      <c r="E501" s="218"/>
      <c r="F501" s="126"/>
      <c r="G501" s="126"/>
      <c r="I501" s="126"/>
      <c r="J501" s="126"/>
      <c r="K501" s="126"/>
      <c r="L501" s="126"/>
      <c r="M501" s="126"/>
      <c r="N501" s="126"/>
      <c r="O501" s="126"/>
      <c r="P501" s="126"/>
      <c r="Q501" s="126"/>
      <c r="R501" s="126"/>
      <c r="S501" s="126"/>
      <c r="T501" s="126"/>
      <c r="U501" s="126"/>
      <c r="V501" s="126"/>
      <c r="W501" s="126"/>
      <c r="X501" s="126"/>
      <c r="Y501" s="126"/>
      <c r="Z501" s="126"/>
      <c r="AA501" s="126"/>
      <c r="AB501" s="225"/>
    </row>
    <row r="502" spans="1:28" s="215" customFormat="1" x14ac:dyDescent="0.2">
      <c r="A502" s="126"/>
      <c r="B502" s="88"/>
      <c r="C502" s="88"/>
      <c r="D502" s="126"/>
      <c r="E502" s="218"/>
      <c r="F502" s="126"/>
      <c r="G502" s="126"/>
      <c r="I502" s="126"/>
      <c r="J502" s="126"/>
      <c r="K502" s="126"/>
      <c r="L502" s="126"/>
      <c r="M502" s="126"/>
      <c r="N502" s="126"/>
      <c r="O502" s="126"/>
      <c r="P502" s="126"/>
      <c r="Q502" s="126"/>
      <c r="R502" s="126"/>
      <c r="S502" s="126"/>
      <c r="T502" s="126"/>
      <c r="U502" s="126"/>
      <c r="V502" s="126"/>
      <c r="W502" s="126"/>
      <c r="X502" s="126"/>
      <c r="Y502" s="126"/>
      <c r="Z502" s="126"/>
      <c r="AA502" s="126"/>
      <c r="AB502" s="225"/>
    </row>
    <row r="503" spans="1:28" s="215" customFormat="1" x14ac:dyDescent="0.2">
      <c r="A503" s="126"/>
      <c r="B503" s="88"/>
      <c r="C503" s="88"/>
      <c r="D503" s="126"/>
      <c r="E503" s="218"/>
      <c r="F503" s="126"/>
      <c r="G503" s="126"/>
      <c r="I503" s="126"/>
      <c r="J503" s="126"/>
      <c r="K503" s="126"/>
      <c r="L503" s="126"/>
      <c r="M503" s="126"/>
      <c r="N503" s="126"/>
      <c r="O503" s="126"/>
      <c r="P503" s="126"/>
      <c r="Q503" s="126"/>
      <c r="R503" s="126"/>
      <c r="S503" s="126"/>
      <c r="T503" s="126"/>
      <c r="U503" s="126"/>
      <c r="V503" s="126"/>
      <c r="W503" s="126"/>
      <c r="X503" s="126"/>
      <c r="Y503" s="126"/>
      <c r="Z503" s="126"/>
      <c r="AA503" s="126"/>
      <c r="AB503" s="225"/>
    </row>
    <row r="504" spans="1:28" s="215" customFormat="1" x14ac:dyDescent="0.2">
      <c r="A504" s="126"/>
      <c r="B504" s="88"/>
      <c r="C504" s="88"/>
      <c r="D504" s="126"/>
      <c r="E504" s="218"/>
      <c r="F504" s="126"/>
      <c r="G504" s="126"/>
      <c r="I504" s="126"/>
      <c r="J504" s="126"/>
      <c r="K504" s="126"/>
      <c r="L504" s="126"/>
      <c r="M504" s="126"/>
      <c r="N504" s="126"/>
      <c r="O504" s="126"/>
      <c r="P504" s="126"/>
      <c r="Q504" s="126"/>
      <c r="R504" s="126"/>
      <c r="S504" s="126"/>
      <c r="T504" s="126"/>
      <c r="U504" s="126"/>
      <c r="V504" s="126"/>
      <c r="W504" s="126"/>
      <c r="X504" s="126"/>
      <c r="Y504" s="126"/>
      <c r="Z504" s="126"/>
      <c r="AA504" s="126"/>
      <c r="AB504" s="225"/>
    </row>
    <row r="505" spans="1:28" s="215" customFormat="1" x14ac:dyDescent="0.2">
      <c r="A505" s="126"/>
      <c r="B505" s="88"/>
      <c r="C505" s="88"/>
      <c r="D505" s="126"/>
      <c r="E505" s="218"/>
      <c r="F505" s="126"/>
      <c r="G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126"/>
      <c r="Z505" s="126"/>
      <c r="AA505" s="126"/>
      <c r="AB505" s="225"/>
    </row>
    <row r="506" spans="1:28" s="215" customFormat="1" x14ac:dyDescent="0.2">
      <c r="A506" s="126"/>
      <c r="B506" s="88"/>
      <c r="C506" s="88"/>
      <c r="D506" s="126"/>
      <c r="E506" s="218"/>
      <c r="F506" s="126"/>
      <c r="G506" s="126"/>
      <c r="I506" s="126"/>
      <c r="J506" s="126"/>
      <c r="K506" s="126"/>
      <c r="L506" s="126"/>
      <c r="M506" s="126"/>
      <c r="N506" s="126"/>
      <c r="O506" s="126"/>
      <c r="P506" s="126"/>
      <c r="Q506" s="126"/>
      <c r="R506" s="126"/>
      <c r="S506" s="126"/>
      <c r="T506" s="126"/>
      <c r="U506" s="126"/>
      <c r="V506" s="126"/>
      <c r="W506" s="126"/>
      <c r="X506" s="126"/>
      <c r="Y506" s="126"/>
      <c r="Z506" s="126"/>
      <c r="AA506" s="126"/>
      <c r="AB506" s="225"/>
    </row>
    <row r="507" spans="1:28" s="215" customFormat="1" x14ac:dyDescent="0.2">
      <c r="A507" s="126"/>
      <c r="B507" s="88"/>
      <c r="C507" s="88"/>
      <c r="D507" s="126"/>
      <c r="E507" s="218"/>
      <c r="F507" s="126"/>
      <c r="G507" s="126"/>
      <c r="I507" s="126"/>
      <c r="J507" s="126"/>
      <c r="K507" s="126"/>
      <c r="L507" s="126"/>
      <c r="M507" s="126"/>
      <c r="N507" s="126"/>
      <c r="O507" s="126"/>
      <c r="P507" s="126"/>
      <c r="Q507" s="126"/>
      <c r="R507" s="126"/>
      <c r="S507" s="126"/>
      <c r="T507" s="126"/>
      <c r="U507" s="126"/>
      <c r="V507" s="126"/>
      <c r="W507" s="126"/>
      <c r="X507" s="126"/>
      <c r="Y507" s="126"/>
      <c r="Z507" s="126"/>
      <c r="AA507" s="126"/>
      <c r="AB507" s="225"/>
    </row>
    <row r="508" spans="1:28" s="215" customFormat="1" x14ac:dyDescent="0.2">
      <c r="A508" s="126"/>
      <c r="B508" s="88"/>
      <c r="C508" s="88"/>
      <c r="D508" s="126"/>
      <c r="E508" s="218"/>
      <c r="F508" s="126"/>
      <c r="G508" s="126"/>
      <c r="I508" s="126"/>
      <c r="J508" s="126"/>
      <c r="K508" s="126"/>
      <c r="L508" s="126"/>
      <c r="M508" s="126"/>
      <c r="N508" s="126"/>
      <c r="O508" s="126"/>
      <c r="P508" s="126"/>
      <c r="Q508" s="126"/>
      <c r="R508" s="126"/>
      <c r="S508" s="126"/>
      <c r="T508" s="126"/>
      <c r="U508" s="126"/>
      <c r="V508" s="126"/>
      <c r="W508" s="126"/>
      <c r="X508" s="126"/>
      <c r="Y508" s="126"/>
      <c r="Z508" s="126"/>
      <c r="AA508" s="126"/>
      <c r="AB508" s="225"/>
    </row>
    <row r="509" spans="1:28" s="215" customFormat="1" x14ac:dyDescent="0.2">
      <c r="A509" s="126"/>
      <c r="B509" s="88"/>
      <c r="C509" s="88"/>
      <c r="D509" s="126"/>
      <c r="E509" s="218"/>
      <c r="F509" s="126"/>
      <c r="G509" s="126"/>
      <c r="I509" s="126"/>
      <c r="J509" s="126"/>
      <c r="K509" s="126"/>
      <c r="L509" s="126"/>
      <c r="M509" s="126"/>
      <c r="N509" s="126"/>
      <c r="O509" s="126"/>
      <c r="P509" s="126"/>
      <c r="Q509" s="126"/>
      <c r="R509" s="126"/>
      <c r="S509" s="126"/>
      <c r="T509" s="126"/>
      <c r="U509" s="126"/>
      <c r="V509" s="126"/>
      <c r="W509" s="126"/>
      <c r="X509" s="126"/>
      <c r="Y509" s="126"/>
      <c r="Z509" s="126"/>
      <c r="AA509" s="126"/>
      <c r="AB509" s="225"/>
    </row>
    <row r="510" spans="1:28" s="215" customFormat="1" x14ac:dyDescent="0.2">
      <c r="A510" s="126"/>
      <c r="B510" s="88"/>
      <c r="C510" s="88"/>
      <c r="D510" s="126"/>
      <c r="E510" s="218"/>
      <c r="F510" s="126"/>
      <c r="G510" s="126"/>
      <c r="I510" s="126"/>
      <c r="J510" s="126"/>
      <c r="K510" s="126"/>
      <c r="L510" s="126"/>
      <c r="M510" s="126"/>
      <c r="N510" s="126"/>
      <c r="O510" s="126"/>
      <c r="P510" s="126"/>
      <c r="Q510" s="126"/>
      <c r="R510" s="126"/>
      <c r="S510" s="126"/>
      <c r="T510" s="126"/>
      <c r="U510" s="126"/>
      <c r="V510" s="126"/>
      <c r="W510" s="126"/>
      <c r="X510" s="126"/>
      <c r="Y510" s="126"/>
      <c r="Z510" s="126"/>
      <c r="AA510" s="126"/>
      <c r="AB510" s="225"/>
    </row>
    <row r="511" spans="1:28" s="215" customFormat="1" x14ac:dyDescent="0.2">
      <c r="A511" s="126"/>
      <c r="B511" s="88"/>
      <c r="C511" s="88"/>
      <c r="D511" s="126"/>
      <c r="E511" s="218"/>
      <c r="F511" s="126"/>
      <c r="G511" s="126"/>
      <c r="I511" s="126"/>
      <c r="J511" s="126"/>
      <c r="K511" s="126"/>
      <c r="L511" s="126"/>
      <c r="M511" s="126"/>
      <c r="N511" s="126"/>
      <c r="O511" s="126"/>
      <c r="P511" s="126"/>
      <c r="Q511" s="126"/>
      <c r="R511" s="126"/>
      <c r="S511" s="126"/>
      <c r="T511" s="126"/>
      <c r="U511" s="126"/>
      <c r="V511" s="126"/>
      <c r="W511" s="126"/>
      <c r="X511" s="126"/>
      <c r="Y511" s="126"/>
      <c r="Z511" s="126"/>
      <c r="AA511" s="126"/>
      <c r="AB511" s="225"/>
    </row>
    <row r="512" spans="1:28" s="215" customFormat="1" x14ac:dyDescent="0.2">
      <c r="A512" s="126"/>
      <c r="B512" s="88"/>
      <c r="C512" s="88"/>
      <c r="D512" s="126"/>
      <c r="E512" s="218"/>
      <c r="F512" s="126"/>
      <c r="G512" s="126"/>
      <c r="I512" s="126"/>
      <c r="J512" s="126"/>
      <c r="K512" s="126"/>
      <c r="L512" s="126"/>
      <c r="M512" s="126"/>
      <c r="N512" s="126"/>
      <c r="O512" s="126"/>
      <c r="P512" s="126"/>
      <c r="Q512" s="126"/>
      <c r="R512" s="126"/>
      <c r="S512" s="126"/>
      <c r="T512" s="126"/>
      <c r="U512" s="126"/>
      <c r="V512" s="126"/>
      <c r="W512" s="126"/>
      <c r="X512" s="126"/>
      <c r="Y512" s="126"/>
      <c r="Z512" s="126"/>
      <c r="AA512" s="126"/>
      <c r="AB512" s="225"/>
    </row>
    <row r="513" spans="1:28" s="215" customFormat="1" x14ac:dyDescent="0.2">
      <c r="A513" s="126"/>
      <c r="B513" s="88"/>
      <c r="C513" s="88"/>
      <c r="D513" s="126"/>
      <c r="E513" s="218"/>
      <c r="F513" s="126"/>
      <c r="G513" s="126"/>
      <c r="I513" s="126"/>
      <c r="J513" s="126"/>
      <c r="K513" s="126"/>
      <c r="L513" s="126"/>
      <c r="M513" s="126"/>
      <c r="N513" s="126"/>
      <c r="O513" s="126"/>
      <c r="P513" s="126"/>
      <c r="Q513" s="126"/>
      <c r="R513" s="126"/>
      <c r="S513" s="126"/>
      <c r="T513" s="126"/>
      <c r="U513" s="126"/>
      <c r="V513" s="126"/>
      <c r="W513" s="126"/>
      <c r="X513" s="126"/>
      <c r="Y513" s="126"/>
      <c r="Z513" s="126"/>
      <c r="AA513" s="126"/>
      <c r="AB513" s="225"/>
    </row>
    <row r="514" spans="1:28" s="215" customFormat="1" x14ac:dyDescent="0.2">
      <c r="A514" s="126"/>
      <c r="B514" s="88"/>
      <c r="C514" s="88"/>
      <c r="D514" s="126"/>
      <c r="E514" s="218"/>
      <c r="F514" s="126"/>
      <c r="G514" s="126"/>
      <c r="I514" s="126"/>
      <c r="J514" s="126"/>
      <c r="K514" s="126"/>
      <c r="L514" s="126"/>
      <c r="M514" s="126"/>
      <c r="N514" s="126"/>
      <c r="O514" s="126"/>
      <c r="P514" s="126"/>
      <c r="Q514" s="126"/>
      <c r="R514" s="126"/>
      <c r="S514" s="126"/>
      <c r="T514" s="126"/>
      <c r="U514" s="126"/>
      <c r="V514" s="126"/>
      <c r="W514" s="126"/>
      <c r="X514" s="126"/>
      <c r="Y514" s="126"/>
      <c r="Z514" s="126"/>
      <c r="AA514" s="126"/>
      <c r="AB514" s="225"/>
    </row>
    <row r="515" spans="1:28" s="215" customFormat="1" x14ac:dyDescent="0.2">
      <c r="A515" s="126"/>
      <c r="B515" s="88"/>
      <c r="C515" s="88"/>
      <c r="D515" s="126"/>
      <c r="E515" s="218"/>
      <c r="F515" s="126"/>
      <c r="G515" s="126"/>
      <c r="I515" s="126"/>
      <c r="J515" s="126"/>
      <c r="K515" s="126"/>
      <c r="L515" s="126"/>
      <c r="M515" s="126"/>
      <c r="N515" s="126"/>
      <c r="O515" s="126"/>
      <c r="P515" s="126"/>
      <c r="Q515" s="126"/>
      <c r="R515" s="126"/>
      <c r="S515" s="126"/>
      <c r="T515" s="126"/>
      <c r="U515" s="126"/>
      <c r="V515" s="126"/>
      <c r="W515" s="126"/>
      <c r="X515" s="126"/>
      <c r="Y515" s="126"/>
      <c r="Z515" s="126"/>
      <c r="AA515" s="126"/>
      <c r="AB515" s="225"/>
    </row>
    <row r="516" spans="1:28" s="215" customFormat="1" x14ac:dyDescent="0.2">
      <c r="A516" s="126"/>
      <c r="B516" s="88"/>
      <c r="C516" s="88"/>
      <c r="D516" s="126"/>
      <c r="E516" s="218"/>
      <c r="F516" s="126"/>
      <c r="G516" s="126"/>
      <c r="I516" s="126"/>
      <c r="J516" s="126"/>
      <c r="K516" s="126"/>
      <c r="L516" s="126"/>
      <c r="M516" s="126"/>
      <c r="N516" s="126"/>
      <c r="O516" s="126"/>
      <c r="P516" s="126"/>
      <c r="Q516" s="126"/>
      <c r="R516" s="126"/>
      <c r="S516" s="126"/>
      <c r="T516" s="126"/>
      <c r="U516" s="126"/>
      <c r="V516" s="126"/>
      <c r="W516" s="126"/>
      <c r="X516" s="126"/>
      <c r="Y516" s="126"/>
      <c r="Z516" s="126"/>
      <c r="AA516" s="126"/>
      <c r="AB516" s="225"/>
    </row>
    <row r="517" spans="1:28" s="215" customFormat="1" x14ac:dyDescent="0.2">
      <c r="A517" s="126"/>
      <c r="B517" s="88"/>
      <c r="C517" s="88"/>
      <c r="D517" s="126"/>
      <c r="E517" s="218"/>
      <c r="F517" s="126"/>
      <c r="G517" s="126"/>
      <c r="I517" s="126"/>
      <c r="J517" s="126"/>
      <c r="K517" s="126"/>
      <c r="L517" s="126"/>
      <c r="M517" s="126"/>
      <c r="N517" s="126"/>
      <c r="O517" s="126"/>
      <c r="P517" s="126"/>
      <c r="Q517" s="126"/>
      <c r="R517" s="126"/>
      <c r="S517" s="126"/>
      <c r="T517" s="126"/>
      <c r="U517" s="126"/>
      <c r="V517" s="126"/>
      <c r="W517" s="126"/>
      <c r="X517" s="126"/>
      <c r="Y517" s="126"/>
      <c r="Z517" s="126"/>
      <c r="AA517" s="126"/>
      <c r="AB517" s="225"/>
    </row>
    <row r="518" spans="1:28" s="215" customFormat="1" x14ac:dyDescent="0.2">
      <c r="A518" s="126"/>
      <c r="B518" s="88"/>
      <c r="C518" s="88"/>
      <c r="D518" s="126"/>
      <c r="E518" s="218"/>
      <c r="F518" s="126"/>
      <c r="G518" s="126"/>
      <c r="I518" s="126"/>
      <c r="J518" s="126"/>
      <c r="K518" s="126"/>
      <c r="L518" s="126"/>
      <c r="M518" s="126"/>
      <c r="N518" s="126"/>
      <c r="O518" s="126"/>
      <c r="P518" s="126"/>
      <c r="Q518" s="126"/>
      <c r="R518" s="126"/>
      <c r="S518" s="126"/>
      <c r="T518" s="126"/>
      <c r="U518" s="126"/>
      <c r="V518" s="126"/>
      <c r="W518" s="126"/>
      <c r="X518" s="126"/>
      <c r="Y518" s="126"/>
      <c r="Z518" s="126"/>
      <c r="AA518" s="126"/>
      <c r="AB518" s="225"/>
    </row>
    <row r="519" spans="1:28" s="215" customFormat="1" x14ac:dyDescent="0.2">
      <c r="A519" s="126"/>
      <c r="B519" s="88"/>
      <c r="C519" s="88"/>
      <c r="D519" s="126"/>
      <c r="E519" s="218"/>
      <c r="F519" s="126"/>
      <c r="G519" s="126"/>
      <c r="I519" s="126"/>
      <c r="J519" s="126"/>
      <c r="K519" s="126"/>
      <c r="L519" s="126"/>
      <c r="M519" s="126"/>
      <c r="N519" s="126"/>
      <c r="O519" s="126"/>
      <c r="P519" s="126"/>
      <c r="Q519" s="126"/>
      <c r="R519" s="126"/>
      <c r="S519" s="126"/>
      <c r="T519" s="126"/>
      <c r="U519" s="126"/>
      <c r="V519" s="126"/>
      <c r="W519" s="126"/>
      <c r="X519" s="126"/>
      <c r="Y519" s="126"/>
      <c r="Z519" s="126"/>
      <c r="AA519" s="126"/>
      <c r="AB519" s="225"/>
    </row>
    <row r="520" spans="1:28" s="215" customFormat="1" x14ac:dyDescent="0.2">
      <c r="A520" s="126"/>
      <c r="B520" s="88"/>
      <c r="C520" s="88"/>
      <c r="D520" s="126"/>
      <c r="E520" s="218"/>
      <c r="F520" s="126"/>
      <c r="G520" s="126"/>
      <c r="I520" s="126"/>
      <c r="J520" s="126"/>
      <c r="K520" s="126"/>
      <c r="L520" s="126"/>
      <c r="M520" s="126"/>
      <c r="N520" s="126"/>
      <c r="O520" s="126"/>
      <c r="P520" s="126"/>
      <c r="Q520" s="126"/>
      <c r="R520" s="126"/>
      <c r="S520" s="126"/>
      <c r="T520" s="126"/>
      <c r="U520" s="126"/>
      <c r="V520" s="126"/>
      <c r="W520" s="126"/>
      <c r="X520" s="126"/>
      <c r="Y520" s="126"/>
      <c r="Z520" s="126"/>
      <c r="AA520" s="126"/>
      <c r="AB520" s="225"/>
    </row>
    <row r="521" spans="1:28" s="215" customFormat="1" x14ac:dyDescent="0.2">
      <c r="A521" s="126"/>
      <c r="B521" s="88"/>
      <c r="C521" s="88"/>
      <c r="D521" s="126"/>
      <c r="E521" s="218"/>
      <c r="F521" s="126"/>
      <c r="G521" s="126"/>
      <c r="I521" s="126"/>
      <c r="J521" s="126"/>
      <c r="K521" s="126"/>
      <c r="L521" s="126"/>
      <c r="M521" s="126"/>
      <c r="N521" s="126"/>
      <c r="O521" s="126"/>
      <c r="P521" s="126"/>
      <c r="Q521" s="126"/>
      <c r="R521" s="126"/>
      <c r="S521" s="126"/>
      <c r="T521" s="126"/>
      <c r="U521" s="126"/>
      <c r="V521" s="126"/>
      <c r="W521" s="126"/>
      <c r="X521" s="126"/>
      <c r="Y521" s="126"/>
      <c r="Z521" s="126"/>
      <c r="AA521" s="126"/>
      <c r="AB521" s="225"/>
    </row>
    <row r="522" spans="1:28" s="215" customFormat="1" x14ac:dyDescent="0.2">
      <c r="A522" s="126"/>
      <c r="B522" s="88"/>
      <c r="C522" s="88"/>
      <c r="D522" s="126"/>
      <c r="E522" s="218"/>
      <c r="F522" s="126"/>
      <c r="G522" s="126"/>
      <c r="I522" s="126"/>
      <c r="J522" s="126"/>
      <c r="K522" s="126"/>
      <c r="L522" s="126"/>
      <c r="M522" s="126"/>
      <c r="N522" s="126"/>
      <c r="O522" s="126"/>
      <c r="P522" s="126"/>
      <c r="Q522" s="126"/>
      <c r="R522" s="126"/>
      <c r="S522" s="126"/>
      <c r="T522" s="126"/>
      <c r="U522" s="126"/>
      <c r="V522" s="126"/>
      <c r="W522" s="126"/>
      <c r="X522" s="126"/>
      <c r="Y522" s="126"/>
      <c r="Z522" s="126"/>
      <c r="AA522" s="126"/>
      <c r="AB522" s="225"/>
    </row>
    <row r="523" spans="1:28" s="215" customFormat="1" x14ac:dyDescent="0.2">
      <c r="A523" s="126"/>
      <c r="B523" s="88"/>
      <c r="C523" s="88"/>
      <c r="D523" s="126"/>
      <c r="E523" s="218"/>
      <c r="F523" s="126"/>
      <c r="G523" s="126"/>
      <c r="I523" s="126"/>
      <c r="J523" s="126"/>
      <c r="K523" s="126"/>
      <c r="L523" s="126"/>
      <c r="M523" s="126"/>
      <c r="N523" s="126"/>
      <c r="O523" s="126"/>
      <c r="P523" s="126"/>
      <c r="Q523" s="126"/>
      <c r="R523" s="126"/>
      <c r="S523" s="126"/>
      <c r="T523" s="126"/>
      <c r="U523" s="126"/>
      <c r="V523" s="126"/>
      <c r="W523" s="126"/>
      <c r="X523" s="126"/>
      <c r="Y523" s="126"/>
      <c r="Z523" s="126"/>
      <c r="AA523" s="126"/>
      <c r="AB523" s="225"/>
    </row>
    <row r="524" spans="1:28" s="215" customFormat="1" x14ac:dyDescent="0.2">
      <c r="A524" s="126"/>
      <c r="B524" s="88"/>
      <c r="C524" s="88"/>
      <c r="D524" s="126"/>
      <c r="E524" s="218"/>
      <c r="F524" s="126"/>
      <c r="G524" s="126"/>
      <c r="I524" s="126"/>
      <c r="J524" s="126"/>
      <c r="K524" s="126"/>
      <c r="L524" s="126"/>
      <c r="M524" s="126"/>
      <c r="N524" s="126"/>
      <c r="O524" s="126"/>
      <c r="P524" s="126"/>
      <c r="Q524" s="126"/>
      <c r="R524" s="126"/>
      <c r="S524" s="126"/>
      <c r="T524" s="126"/>
      <c r="U524" s="126"/>
      <c r="V524" s="126"/>
      <c r="W524" s="126"/>
      <c r="X524" s="126"/>
      <c r="Y524" s="126"/>
      <c r="Z524" s="126"/>
      <c r="AA524" s="126"/>
      <c r="AB524" s="225"/>
    </row>
    <row r="525" spans="1:28" s="215" customFormat="1" x14ac:dyDescent="0.2">
      <c r="A525" s="126"/>
      <c r="B525" s="88"/>
      <c r="C525" s="88"/>
      <c r="D525" s="126"/>
      <c r="E525" s="218"/>
      <c r="F525" s="126"/>
      <c r="G525" s="126"/>
      <c r="I525" s="126"/>
      <c r="J525" s="126"/>
      <c r="K525" s="126"/>
      <c r="L525" s="126"/>
      <c r="M525" s="126"/>
      <c r="N525" s="126"/>
      <c r="O525" s="126"/>
      <c r="P525" s="126"/>
      <c r="Q525" s="126"/>
      <c r="R525" s="126"/>
      <c r="S525" s="126"/>
      <c r="T525" s="126"/>
      <c r="U525" s="126"/>
      <c r="V525" s="126"/>
      <c r="W525" s="126"/>
      <c r="X525" s="126"/>
      <c r="Y525" s="126"/>
      <c r="Z525" s="126"/>
      <c r="AA525" s="126"/>
      <c r="AB525" s="225"/>
    </row>
    <row r="526" spans="1:28" s="215" customFormat="1" x14ac:dyDescent="0.2">
      <c r="A526" s="126"/>
      <c r="B526" s="88"/>
      <c r="C526" s="88"/>
      <c r="D526" s="126"/>
      <c r="E526" s="218"/>
      <c r="F526" s="126"/>
      <c r="G526" s="126"/>
      <c r="I526" s="126"/>
      <c r="J526" s="126"/>
      <c r="K526" s="126"/>
      <c r="L526" s="126"/>
      <c r="M526" s="126"/>
      <c r="N526" s="126"/>
      <c r="O526" s="126"/>
      <c r="P526" s="126"/>
      <c r="Q526" s="126"/>
      <c r="R526" s="126"/>
      <c r="S526" s="126"/>
      <c r="T526" s="126"/>
      <c r="U526" s="126"/>
      <c r="V526" s="126"/>
      <c r="W526" s="126"/>
      <c r="X526" s="126"/>
      <c r="Y526" s="126"/>
      <c r="Z526" s="126"/>
      <c r="AA526" s="126"/>
      <c r="AB526" s="225"/>
    </row>
    <row r="527" spans="1:28" s="215" customFormat="1" x14ac:dyDescent="0.2">
      <c r="A527" s="126"/>
      <c r="B527" s="88"/>
      <c r="C527" s="88"/>
      <c r="D527" s="126"/>
      <c r="E527" s="218"/>
      <c r="F527" s="126"/>
      <c r="G527" s="126"/>
      <c r="I527" s="126"/>
      <c r="J527" s="126"/>
      <c r="K527" s="126"/>
      <c r="L527" s="126"/>
      <c r="M527" s="126"/>
      <c r="N527" s="126"/>
      <c r="O527" s="126"/>
      <c r="P527" s="126"/>
      <c r="Q527" s="126"/>
      <c r="R527" s="126"/>
      <c r="S527" s="126"/>
      <c r="T527" s="126"/>
      <c r="U527" s="126"/>
      <c r="V527" s="126"/>
      <c r="W527" s="126"/>
      <c r="X527" s="126"/>
      <c r="Y527" s="126"/>
      <c r="Z527" s="126"/>
      <c r="AA527" s="126"/>
      <c r="AB527" s="225"/>
    </row>
    <row r="528" spans="1:28" s="215" customFormat="1" x14ac:dyDescent="0.2">
      <c r="A528" s="126"/>
      <c r="B528" s="88"/>
      <c r="C528" s="88"/>
      <c r="D528" s="126"/>
      <c r="E528" s="218"/>
      <c r="F528" s="126"/>
      <c r="G528" s="126"/>
      <c r="I528" s="126"/>
      <c r="J528" s="126"/>
      <c r="K528" s="126"/>
      <c r="L528" s="126"/>
      <c r="M528" s="126"/>
      <c r="N528" s="126"/>
      <c r="O528" s="126"/>
      <c r="P528" s="126"/>
      <c r="Q528" s="126"/>
      <c r="R528" s="126"/>
      <c r="S528" s="126"/>
      <c r="T528" s="126"/>
      <c r="U528" s="126"/>
      <c r="V528" s="126"/>
      <c r="W528" s="126"/>
      <c r="X528" s="126"/>
      <c r="Y528" s="126"/>
      <c r="Z528" s="126"/>
      <c r="AA528" s="126"/>
      <c r="AB528" s="225"/>
    </row>
    <row r="529" spans="1:28" s="215" customFormat="1" x14ac:dyDescent="0.2">
      <c r="A529" s="126"/>
      <c r="B529" s="88"/>
      <c r="C529" s="88"/>
      <c r="D529" s="126"/>
      <c r="E529" s="218"/>
      <c r="F529" s="126"/>
      <c r="G529" s="126"/>
      <c r="I529" s="126"/>
      <c r="J529" s="126"/>
      <c r="K529" s="126"/>
      <c r="L529" s="126"/>
      <c r="M529" s="126"/>
      <c r="N529" s="126"/>
      <c r="O529" s="126"/>
      <c r="P529" s="126"/>
      <c r="Q529" s="126"/>
      <c r="R529" s="126"/>
      <c r="S529" s="126"/>
      <c r="T529" s="126"/>
      <c r="U529" s="126"/>
      <c r="V529" s="126"/>
      <c r="W529" s="126"/>
      <c r="X529" s="126"/>
      <c r="Y529" s="126"/>
      <c r="Z529" s="126"/>
      <c r="AA529" s="126"/>
      <c r="AB529" s="225"/>
    </row>
    <row r="530" spans="1:28" s="215" customFormat="1" x14ac:dyDescent="0.2">
      <c r="A530" s="126"/>
      <c r="B530" s="88"/>
      <c r="C530" s="88"/>
      <c r="D530" s="126"/>
      <c r="E530" s="218"/>
      <c r="F530" s="126"/>
      <c r="G530" s="126"/>
      <c r="I530" s="126"/>
      <c r="J530" s="126"/>
      <c r="K530" s="126"/>
      <c r="L530" s="126"/>
      <c r="M530" s="126"/>
      <c r="N530" s="126"/>
      <c r="O530" s="126"/>
      <c r="P530" s="126"/>
      <c r="Q530" s="126"/>
      <c r="R530" s="126"/>
      <c r="S530" s="126"/>
      <c r="T530" s="126"/>
      <c r="U530" s="126"/>
      <c r="V530" s="126"/>
      <c r="W530" s="126"/>
      <c r="X530" s="126"/>
      <c r="Y530" s="126"/>
      <c r="Z530" s="126"/>
      <c r="AA530" s="126"/>
      <c r="AB530" s="225"/>
    </row>
    <row r="531" spans="1:28" s="215" customFormat="1" x14ac:dyDescent="0.2">
      <c r="A531" s="126"/>
      <c r="B531" s="88"/>
      <c r="C531" s="88"/>
      <c r="D531" s="126"/>
      <c r="E531" s="218"/>
      <c r="F531" s="126"/>
      <c r="G531" s="126"/>
      <c r="I531" s="126"/>
      <c r="J531" s="126"/>
      <c r="K531" s="126"/>
      <c r="L531" s="126"/>
      <c r="M531" s="126"/>
      <c r="N531" s="126"/>
      <c r="O531" s="126"/>
      <c r="P531" s="126"/>
      <c r="Q531" s="126"/>
      <c r="R531" s="126"/>
      <c r="S531" s="126"/>
      <c r="T531" s="126"/>
      <c r="U531" s="126"/>
      <c r="V531" s="126"/>
      <c r="W531" s="126"/>
      <c r="X531" s="126"/>
      <c r="Y531" s="126"/>
      <c r="Z531" s="126"/>
      <c r="AA531" s="126"/>
      <c r="AB531" s="225"/>
    </row>
    <row r="532" spans="1:28" s="215" customFormat="1" x14ac:dyDescent="0.2">
      <c r="A532" s="126"/>
      <c r="B532" s="88"/>
      <c r="C532" s="88"/>
      <c r="D532" s="126"/>
      <c r="E532" s="218"/>
      <c r="F532" s="126"/>
      <c r="G532" s="126"/>
      <c r="I532" s="126"/>
      <c r="J532" s="126"/>
      <c r="K532" s="126"/>
      <c r="L532" s="126"/>
      <c r="M532" s="126"/>
      <c r="N532" s="126"/>
      <c r="O532" s="126"/>
      <c r="P532" s="126"/>
      <c r="Q532" s="126"/>
      <c r="R532" s="126"/>
      <c r="S532" s="126"/>
      <c r="T532" s="126"/>
      <c r="U532" s="126"/>
      <c r="V532" s="126"/>
      <c r="W532" s="126"/>
      <c r="X532" s="126"/>
      <c r="Y532" s="126"/>
      <c r="Z532" s="126"/>
      <c r="AA532" s="126"/>
      <c r="AB532" s="225"/>
    </row>
    <row r="533" spans="1:28" s="215" customFormat="1" x14ac:dyDescent="0.2">
      <c r="A533" s="126"/>
      <c r="B533" s="88"/>
      <c r="C533" s="88"/>
      <c r="D533" s="126"/>
      <c r="E533" s="218"/>
      <c r="F533" s="126"/>
      <c r="G533" s="126"/>
      <c r="I533" s="126"/>
      <c r="J533" s="126"/>
      <c r="K533" s="126"/>
      <c r="L533" s="126"/>
      <c r="M533" s="126"/>
      <c r="N533" s="126"/>
      <c r="O533" s="126"/>
      <c r="P533" s="126"/>
      <c r="Q533" s="126"/>
      <c r="R533" s="126"/>
      <c r="S533" s="126"/>
      <c r="T533" s="126"/>
      <c r="U533" s="126"/>
      <c r="V533" s="126"/>
      <c r="W533" s="126"/>
      <c r="X533" s="126"/>
      <c r="Y533" s="126"/>
      <c r="Z533" s="126"/>
      <c r="AA533" s="126"/>
      <c r="AB533" s="225"/>
    </row>
    <row r="534" spans="1:28" s="215" customFormat="1" x14ac:dyDescent="0.2">
      <c r="A534" s="126"/>
      <c r="B534" s="88"/>
      <c r="C534" s="88"/>
      <c r="D534" s="126"/>
      <c r="E534" s="218"/>
      <c r="F534" s="126"/>
      <c r="G534" s="126"/>
      <c r="I534" s="126"/>
      <c r="J534" s="126"/>
      <c r="K534" s="126"/>
      <c r="L534" s="126"/>
      <c r="M534" s="126"/>
      <c r="N534" s="126"/>
      <c r="O534" s="126"/>
      <c r="P534" s="126"/>
      <c r="Q534" s="126"/>
      <c r="R534" s="126"/>
      <c r="S534" s="126"/>
      <c r="T534" s="126"/>
      <c r="U534" s="126"/>
      <c r="V534" s="126"/>
      <c r="W534" s="126"/>
      <c r="X534" s="126"/>
      <c r="Y534" s="126"/>
      <c r="Z534" s="126"/>
      <c r="AA534" s="126"/>
      <c r="AB534" s="225"/>
    </row>
    <row r="535" spans="1:28" s="215" customFormat="1" x14ac:dyDescent="0.2">
      <c r="A535" s="126"/>
      <c r="B535" s="88"/>
      <c r="C535" s="88"/>
      <c r="D535" s="126"/>
      <c r="E535" s="218"/>
      <c r="F535" s="126"/>
      <c r="G535" s="126"/>
      <c r="I535" s="126"/>
      <c r="J535" s="126"/>
      <c r="K535" s="126"/>
      <c r="L535" s="126"/>
      <c r="M535" s="126"/>
      <c r="N535" s="126"/>
      <c r="O535" s="126"/>
      <c r="P535" s="126"/>
      <c r="Q535" s="126"/>
      <c r="R535" s="126"/>
      <c r="S535" s="126"/>
      <c r="T535" s="126"/>
      <c r="U535" s="126"/>
      <c r="V535" s="126"/>
      <c r="W535" s="126"/>
      <c r="X535" s="126"/>
      <c r="Y535" s="126"/>
      <c r="Z535" s="126"/>
      <c r="AA535" s="126"/>
      <c r="AB535" s="225"/>
    </row>
    <row r="536" spans="1:28" s="215" customFormat="1" x14ac:dyDescent="0.2">
      <c r="A536" s="126"/>
      <c r="B536" s="88"/>
      <c r="C536" s="88"/>
      <c r="D536" s="126"/>
      <c r="E536" s="218"/>
      <c r="F536" s="126"/>
      <c r="G536" s="126"/>
      <c r="I536" s="126"/>
      <c r="J536" s="126"/>
      <c r="K536" s="126"/>
      <c r="L536" s="126"/>
      <c r="M536" s="126"/>
      <c r="N536" s="126"/>
      <c r="O536" s="126"/>
      <c r="P536" s="126"/>
      <c r="Q536" s="126"/>
      <c r="R536" s="126"/>
      <c r="S536" s="126"/>
      <c r="T536" s="126"/>
      <c r="U536" s="126"/>
      <c r="V536" s="126"/>
      <c r="W536" s="126"/>
      <c r="X536" s="126"/>
      <c r="Y536" s="126"/>
      <c r="Z536" s="126"/>
      <c r="AA536" s="126"/>
      <c r="AB536" s="225"/>
    </row>
    <row r="537" spans="1:28" s="215" customFormat="1" x14ac:dyDescent="0.2">
      <c r="A537" s="126"/>
      <c r="B537" s="88"/>
      <c r="C537" s="88"/>
      <c r="D537" s="126"/>
      <c r="E537" s="218"/>
      <c r="F537" s="126"/>
      <c r="G537" s="126"/>
      <c r="I537" s="126"/>
      <c r="J537" s="126"/>
      <c r="K537" s="126"/>
      <c r="L537" s="126"/>
      <c r="M537" s="126"/>
      <c r="N537" s="126"/>
      <c r="O537" s="126"/>
      <c r="P537" s="126"/>
      <c r="Q537" s="126"/>
      <c r="R537" s="126"/>
      <c r="S537" s="126"/>
      <c r="T537" s="126"/>
      <c r="U537" s="126"/>
      <c r="V537" s="126"/>
      <c r="W537" s="126"/>
      <c r="X537" s="126"/>
      <c r="Y537" s="126"/>
      <c r="Z537" s="126"/>
      <c r="AA537" s="126"/>
      <c r="AB537" s="225"/>
    </row>
    <row r="538" spans="1:28" s="215" customFormat="1" x14ac:dyDescent="0.2">
      <c r="A538" s="126"/>
      <c r="B538" s="88"/>
      <c r="C538" s="88"/>
      <c r="D538" s="126"/>
      <c r="E538" s="218"/>
      <c r="F538" s="126"/>
      <c r="G538" s="126"/>
      <c r="I538" s="126"/>
      <c r="J538" s="126"/>
      <c r="K538" s="126"/>
      <c r="L538" s="126"/>
      <c r="M538" s="126"/>
      <c r="N538" s="126"/>
      <c r="O538" s="126"/>
      <c r="P538" s="126"/>
      <c r="Q538" s="126"/>
      <c r="R538" s="126"/>
      <c r="S538" s="126"/>
      <c r="T538" s="126"/>
      <c r="U538" s="126"/>
      <c r="V538" s="126"/>
      <c r="W538" s="126"/>
      <c r="X538" s="126"/>
      <c r="Y538" s="126"/>
      <c r="Z538" s="126"/>
      <c r="AA538" s="126"/>
      <c r="AB538" s="225"/>
    </row>
    <row r="539" spans="1:28" s="215" customFormat="1" x14ac:dyDescent="0.2">
      <c r="A539" s="126"/>
      <c r="B539" s="88"/>
      <c r="C539" s="88"/>
      <c r="D539" s="126"/>
      <c r="E539" s="218"/>
      <c r="F539" s="126"/>
      <c r="G539" s="126"/>
      <c r="I539" s="126"/>
      <c r="J539" s="126"/>
      <c r="K539" s="126"/>
      <c r="L539" s="126"/>
      <c r="M539" s="126"/>
      <c r="N539" s="126"/>
      <c r="O539" s="126"/>
      <c r="P539" s="126"/>
      <c r="Q539" s="126"/>
      <c r="R539" s="126"/>
      <c r="S539" s="126"/>
      <c r="T539" s="126"/>
      <c r="U539" s="126"/>
      <c r="V539" s="126"/>
      <c r="W539" s="126"/>
      <c r="X539" s="126"/>
      <c r="Y539" s="126"/>
      <c r="Z539" s="126"/>
      <c r="AA539" s="126"/>
      <c r="AB539" s="225"/>
    </row>
    <row r="540" spans="1:28" s="215" customFormat="1" x14ac:dyDescent="0.2">
      <c r="A540" s="126"/>
      <c r="B540" s="88"/>
      <c r="C540" s="88"/>
      <c r="D540" s="126"/>
      <c r="E540" s="218"/>
      <c r="F540" s="126"/>
      <c r="G540" s="126"/>
      <c r="I540" s="126"/>
      <c r="J540" s="126"/>
      <c r="K540" s="126"/>
      <c r="L540" s="126"/>
      <c r="M540" s="126"/>
      <c r="N540" s="126"/>
      <c r="O540" s="126"/>
      <c r="P540" s="126"/>
      <c r="Q540" s="126"/>
      <c r="R540" s="126"/>
      <c r="S540" s="126"/>
      <c r="T540" s="126"/>
      <c r="U540" s="126"/>
      <c r="V540" s="126"/>
      <c r="W540" s="126"/>
      <c r="X540" s="126"/>
      <c r="Y540" s="126"/>
      <c r="Z540" s="126"/>
      <c r="AA540" s="126"/>
      <c r="AB540" s="225"/>
    </row>
    <row r="541" spans="1:28" s="215" customFormat="1" x14ac:dyDescent="0.2">
      <c r="A541" s="126"/>
      <c r="B541" s="88"/>
      <c r="C541" s="88"/>
      <c r="D541" s="126"/>
      <c r="E541" s="218"/>
      <c r="F541" s="126"/>
      <c r="G541" s="126"/>
      <c r="I541" s="126"/>
      <c r="J541" s="126"/>
      <c r="K541" s="126"/>
      <c r="L541" s="126"/>
      <c r="M541" s="126"/>
      <c r="N541" s="126"/>
      <c r="O541" s="126"/>
      <c r="P541" s="126"/>
      <c r="Q541" s="126"/>
      <c r="R541" s="126"/>
      <c r="S541" s="126"/>
      <c r="T541" s="126"/>
      <c r="U541" s="126"/>
      <c r="V541" s="126"/>
      <c r="W541" s="126"/>
      <c r="X541" s="126"/>
      <c r="Y541" s="126"/>
      <c r="Z541" s="126"/>
      <c r="AA541" s="126"/>
      <c r="AB541" s="225"/>
    </row>
    <row r="542" spans="1:28" s="215" customFormat="1" x14ac:dyDescent="0.2">
      <c r="A542" s="126"/>
      <c r="B542" s="88"/>
      <c r="C542" s="88"/>
      <c r="D542" s="126"/>
      <c r="E542" s="218"/>
      <c r="F542" s="126"/>
      <c r="G542" s="126"/>
      <c r="I542" s="126"/>
      <c r="J542" s="126"/>
      <c r="K542" s="126"/>
      <c r="L542" s="126"/>
      <c r="M542" s="126"/>
      <c r="N542" s="126"/>
      <c r="O542" s="126"/>
      <c r="P542" s="126"/>
      <c r="Q542" s="126"/>
      <c r="R542" s="126"/>
      <c r="S542" s="126"/>
      <c r="T542" s="126"/>
      <c r="U542" s="126"/>
      <c r="V542" s="126"/>
      <c r="W542" s="126"/>
      <c r="X542" s="126"/>
      <c r="Y542" s="126"/>
      <c r="Z542" s="126"/>
      <c r="AA542" s="126"/>
      <c r="AB542" s="225"/>
    </row>
    <row r="543" spans="1:28" s="215" customFormat="1" x14ac:dyDescent="0.2">
      <c r="A543" s="126"/>
      <c r="B543" s="88"/>
      <c r="C543" s="88"/>
      <c r="D543" s="126"/>
      <c r="E543" s="218"/>
      <c r="F543" s="126"/>
      <c r="G543" s="126"/>
      <c r="I543" s="126"/>
      <c r="J543" s="126"/>
      <c r="K543" s="126"/>
      <c r="L543" s="126"/>
      <c r="M543" s="126"/>
      <c r="N543" s="126"/>
      <c r="O543" s="126"/>
      <c r="P543" s="126"/>
      <c r="Q543" s="126"/>
      <c r="R543" s="126"/>
      <c r="S543" s="126"/>
      <c r="T543" s="126"/>
      <c r="U543" s="126"/>
      <c r="V543" s="126"/>
      <c r="W543" s="126"/>
      <c r="X543" s="126"/>
      <c r="Y543" s="126"/>
      <c r="Z543" s="126"/>
      <c r="AA543" s="126"/>
      <c r="AB543" s="225"/>
    </row>
    <row r="544" spans="1:28" s="215" customFormat="1" x14ac:dyDescent="0.2">
      <c r="A544" s="126"/>
      <c r="B544" s="88"/>
      <c r="C544" s="88"/>
      <c r="D544" s="126"/>
      <c r="E544" s="218"/>
      <c r="F544" s="126"/>
      <c r="G544" s="126"/>
      <c r="I544" s="126"/>
      <c r="J544" s="126"/>
      <c r="K544" s="126"/>
      <c r="L544" s="126"/>
      <c r="M544" s="126"/>
      <c r="N544" s="126"/>
      <c r="O544" s="126"/>
      <c r="P544" s="126"/>
      <c r="Q544" s="126"/>
      <c r="R544" s="126"/>
      <c r="S544" s="126"/>
      <c r="T544" s="126"/>
      <c r="U544" s="126"/>
      <c r="V544" s="126"/>
      <c r="W544" s="126"/>
      <c r="X544" s="126"/>
      <c r="Y544" s="126"/>
      <c r="Z544" s="126"/>
      <c r="AA544" s="126"/>
      <c r="AB544" s="225"/>
    </row>
    <row r="545" spans="1:28" s="215" customFormat="1" x14ac:dyDescent="0.2">
      <c r="A545" s="126"/>
      <c r="B545" s="88"/>
      <c r="C545" s="88"/>
      <c r="D545" s="126"/>
      <c r="E545" s="218"/>
      <c r="F545" s="126"/>
      <c r="G545" s="126"/>
      <c r="I545" s="126"/>
      <c r="J545" s="126"/>
      <c r="K545" s="126"/>
      <c r="L545" s="126"/>
      <c r="M545" s="126"/>
      <c r="N545" s="126"/>
      <c r="O545" s="126"/>
      <c r="P545" s="126"/>
      <c r="Q545" s="126"/>
      <c r="R545" s="126"/>
      <c r="S545" s="126"/>
      <c r="T545" s="126"/>
      <c r="U545" s="126"/>
      <c r="V545" s="126"/>
      <c r="W545" s="126"/>
      <c r="X545" s="126"/>
      <c r="Y545" s="126"/>
      <c r="Z545" s="126"/>
      <c r="AA545" s="126"/>
      <c r="AB545" s="225"/>
    </row>
    <row r="546" spans="1:28" s="215" customFormat="1" x14ac:dyDescent="0.2">
      <c r="A546" s="126"/>
      <c r="B546" s="88"/>
      <c r="C546" s="88"/>
      <c r="D546" s="126"/>
      <c r="E546" s="218"/>
      <c r="F546" s="126"/>
      <c r="G546" s="126"/>
      <c r="I546" s="126"/>
      <c r="J546" s="126"/>
      <c r="K546" s="126"/>
      <c r="L546" s="126"/>
      <c r="M546" s="126"/>
      <c r="N546" s="126"/>
      <c r="O546" s="126"/>
      <c r="P546" s="126"/>
      <c r="Q546" s="126"/>
      <c r="R546" s="126"/>
      <c r="S546" s="126"/>
      <c r="T546" s="126"/>
      <c r="U546" s="126"/>
      <c r="V546" s="126"/>
      <c r="W546" s="126"/>
      <c r="X546" s="126"/>
      <c r="Y546" s="126"/>
      <c r="Z546" s="126"/>
      <c r="AA546" s="126"/>
      <c r="AB546" s="225"/>
    </row>
    <row r="547" spans="1:28" s="215" customFormat="1" x14ac:dyDescent="0.2">
      <c r="A547" s="126"/>
      <c r="B547" s="88"/>
      <c r="C547" s="88"/>
      <c r="D547" s="126"/>
      <c r="E547" s="218"/>
      <c r="F547" s="126"/>
      <c r="G547" s="126"/>
      <c r="I547" s="126"/>
      <c r="J547" s="126"/>
      <c r="K547" s="126"/>
      <c r="L547" s="126"/>
      <c r="M547" s="126"/>
      <c r="N547" s="126"/>
      <c r="O547" s="126"/>
      <c r="P547" s="126"/>
      <c r="Q547" s="126"/>
      <c r="R547" s="126"/>
      <c r="S547" s="126"/>
      <c r="T547" s="126"/>
      <c r="U547" s="126"/>
      <c r="V547" s="126"/>
      <c r="W547" s="126"/>
      <c r="X547" s="126"/>
      <c r="Y547" s="126"/>
      <c r="Z547" s="126"/>
      <c r="AA547" s="126"/>
      <c r="AB547" s="225"/>
    </row>
    <row r="548" spans="1:28" s="215" customFormat="1" x14ac:dyDescent="0.2">
      <c r="A548" s="126"/>
      <c r="B548" s="88"/>
      <c r="C548" s="88"/>
      <c r="D548" s="126"/>
      <c r="E548" s="218"/>
      <c r="F548" s="126"/>
      <c r="G548" s="126"/>
      <c r="I548" s="126"/>
      <c r="J548" s="126"/>
      <c r="K548" s="126"/>
      <c r="L548" s="126"/>
      <c r="M548" s="126"/>
      <c r="N548" s="126"/>
      <c r="O548" s="126"/>
      <c r="P548" s="126"/>
      <c r="Q548" s="126"/>
      <c r="R548" s="126"/>
      <c r="S548" s="126"/>
      <c r="T548" s="126"/>
      <c r="U548" s="126"/>
      <c r="V548" s="126"/>
      <c r="W548" s="126"/>
      <c r="X548" s="126"/>
      <c r="Y548" s="126"/>
      <c r="Z548" s="126"/>
      <c r="AA548" s="126"/>
      <c r="AB548" s="225"/>
    </row>
    <row r="549" spans="1:28" s="215" customFormat="1" x14ac:dyDescent="0.2">
      <c r="A549" s="126"/>
      <c r="B549" s="88"/>
      <c r="C549" s="88"/>
      <c r="D549" s="126"/>
      <c r="E549" s="218"/>
      <c r="F549" s="126"/>
      <c r="G549" s="126"/>
      <c r="I549" s="126"/>
      <c r="J549" s="126"/>
      <c r="K549" s="126"/>
      <c r="L549" s="126"/>
      <c r="M549" s="126"/>
      <c r="N549" s="126"/>
      <c r="O549" s="126"/>
      <c r="P549" s="126"/>
      <c r="Q549" s="126"/>
      <c r="R549" s="126"/>
      <c r="S549" s="126"/>
      <c r="T549" s="126"/>
      <c r="U549" s="126"/>
      <c r="V549" s="126"/>
      <c r="W549" s="126"/>
      <c r="X549" s="126"/>
      <c r="Y549" s="126"/>
      <c r="Z549" s="126"/>
      <c r="AA549" s="126"/>
      <c r="AB549" s="225"/>
    </row>
    <row r="550" spans="1:28" s="215" customFormat="1" x14ac:dyDescent="0.2">
      <c r="A550" s="126"/>
      <c r="B550" s="88"/>
      <c r="C550" s="88"/>
      <c r="D550" s="126"/>
      <c r="E550" s="218"/>
      <c r="F550" s="126"/>
      <c r="G550" s="126"/>
      <c r="I550" s="126"/>
      <c r="J550" s="126"/>
      <c r="K550" s="126"/>
      <c r="L550" s="126"/>
      <c r="M550" s="126"/>
      <c r="N550" s="126"/>
      <c r="O550" s="126"/>
      <c r="P550" s="126"/>
      <c r="Q550" s="126"/>
      <c r="R550" s="126"/>
      <c r="S550" s="126"/>
      <c r="T550" s="126"/>
      <c r="U550" s="126"/>
      <c r="V550" s="126"/>
      <c r="W550" s="126"/>
      <c r="X550" s="126"/>
      <c r="Y550" s="126"/>
      <c r="Z550" s="126"/>
      <c r="AA550" s="126"/>
      <c r="AB550" s="225"/>
    </row>
    <row r="551" spans="1:28" s="215" customFormat="1" x14ac:dyDescent="0.2">
      <c r="A551" s="126"/>
      <c r="B551" s="88"/>
      <c r="C551" s="88"/>
      <c r="D551" s="126"/>
      <c r="E551" s="218"/>
      <c r="F551" s="126"/>
      <c r="G551" s="126"/>
      <c r="I551" s="126"/>
      <c r="J551" s="126"/>
      <c r="K551" s="126"/>
      <c r="L551" s="126"/>
      <c r="M551" s="126"/>
      <c r="N551" s="126"/>
      <c r="O551" s="126"/>
      <c r="P551" s="126"/>
      <c r="Q551" s="126"/>
      <c r="R551" s="126"/>
      <c r="S551" s="126"/>
      <c r="T551" s="126"/>
      <c r="U551" s="126"/>
      <c r="V551" s="126"/>
      <c r="W551" s="126"/>
      <c r="X551" s="126"/>
      <c r="Y551" s="126"/>
      <c r="Z551" s="126"/>
      <c r="AA551" s="126"/>
      <c r="AB551" s="225"/>
    </row>
    <row r="552" spans="1:28" s="215" customFormat="1" x14ac:dyDescent="0.2">
      <c r="A552" s="126"/>
      <c r="B552" s="88"/>
      <c r="C552" s="88"/>
      <c r="D552" s="126"/>
      <c r="E552" s="218"/>
      <c r="F552" s="126"/>
      <c r="G552" s="126"/>
      <c r="I552" s="126"/>
      <c r="J552" s="126"/>
      <c r="K552" s="126"/>
      <c r="L552" s="126"/>
      <c r="M552" s="126"/>
      <c r="N552" s="126"/>
      <c r="O552" s="126"/>
      <c r="P552" s="126"/>
      <c r="Q552" s="126"/>
      <c r="R552" s="126"/>
      <c r="S552" s="126"/>
      <c r="T552" s="126"/>
      <c r="U552" s="126"/>
      <c r="V552" s="126"/>
      <c r="W552" s="126"/>
      <c r="X552" s="126"/>
      <c r="Y552" s="126"/>
      <c r="Z552" s="126"/>
      <c r="AA552" s="126"/>
      <c r="AB552" s="225"/>
    </row>
    <row r="553" spans="1:28" s="215" customFormat="1" x14ac:dyDescent="0.2">
      <c r="A553" s="126"/>
      <c r="B553" s="88"/>
      <c r="C553" s="88"/>
      <c r="D553" s="126"/>
      <c r="E553" s="218"/>
      <c r="F553" s="126"/>
      <c r="G553" s="126"/>
      <c r="I553" s="126"/>
      <c r="J553" s="126"/>
      <c r="K553" s="126"/>
      <c r="L553" s="126"/>
      <c r="M553" s="126"/>
      <c r="N553" s="126"/>
      <c r="O553" s="126"/>
      <c r="P553" s="126"/>
      <c r="Q553" s="126"/>
      <c r="R553" s="126"/>
      <c r="S553" s="126"/>
      <c r="T553" s="126"/>
      <c r="U553" s="126"/>
      <c r="V553" s="126"/>
      <c r="W553" s="126"/>
      <c r="X553" s="126"/>
      <c r="Y553" s="126"/>
      <c r="Z553" s="126"/>
      <c r="AA553" s="126"/>
      <c r="AB553" s="225"/>
    </row>
    <row r="554" spans="1:28" s="215" customFormat="1" x14ac:dyDescent="0.2">
      <c r="A554" s="126"/>
      <c r="B554" s="88"/>
      <c r="C554" s="88"/>
      <c r="D554" s="126"/>
      <c r="E554" s="218"/>
      <c r="F554" s="126"/>
      <c r="G554" s="126"/>
      <c r="I554" s="126"/>
      <c r="J554" s="126"/>
      <c r="K554" s="126"/>
      <c r="L554" s="126"/>
      <c r="M554" s="126"/>
      <c r="N554" s="126"/>
      <c r="O554" s="126"/>
      <c r="P554" s="126"/>
      <c r="Q554" s="126"/>
      <c r="R554" s="126"/>
      <c r="S554" s="126"/>
      <c r="T554" s="126"/>
      <c r="U554" s="126"/>
      <c r="V554" s="126"/>
      <c r="W554" s="126"/>
      <c r="X554" s="126"/>
      <c r="Y554" s="126"/>
      <c r="Z554" s="126"/>
      <c r="AA554" s="126"/>
      <c r="AB554" s="225"/>
    </row>
    <row r="555" spans="1:28" s="215" customFormat="1" x14ac:dyDescent="0.2">
      <c r="A555" s="126"/>
      <c r="B555" s="88"/>
      <c r="C555" s="88"/>
      <c r="D555" s="126"/>
      <c r="E555" s="218"/>
      <c r="F555" s="126"/>
      <c r="G555" s="126"/>
      <c r="I555" s="126"/>
      <c r="J555" s="126"/>
      <c r="K555" s="126"/>
      <c r="L555" s="126"/>
      <c r="M555" s="126"/>
      <c r="N555" s="126"/>
      <c r="O555" s="126"/>
      <c r="P555" s="126"/>
      <c r="Q555" s="126"/>
      <c r="R555" s="126"/>
      <c r="S555" s="126"/>
      <c r="T555" s="126"/>
      <c r="U555" s="126"/>
      <c r="V555" s="126"/>
      <c r="W555" s="126"/>
      <c r="X555" s="126"/>
      <c r="Y555" s="126"/>
      <c r="Z555" s="126"/>
      <c r="AA555" s="126"/>
      <c r="AB555" s="225"/>
    </row>
    <row r="556" spans="1:28" s="215" customFormat="1" x14ac:dyDescent="0.2">
      <c r="A556" s="126"/>
      <c r="B556" s="88"/>
      <c r="C556" s="88"/>
      <c r="D556" s="126"/>
      <c r="E556" s="218"/>
      <c r="F556" s="126"/>
      <c r="G556" s="126"/>
      <c r="I556" s="126"/>
      <c r="J556" s="126"/>
      <c r="K556" s="126"/>
      <c r="L556" s="126"/>
      <c r="M556" s="126"/>
      <c r="N556" s="126"/>
      <c r="O556" s="126"/>
      <c r="P556" s="126"/>
      <c r="Q556" s="126"/>
      <c r="R556" s="126"/>
      <c r="S556" s="126"/>
      <c r="T556" s="126"/>
      <c r="U556" s="126"/>
      <c r="V556" s="126"/>
      <c r="W556" s="126"/>
      <c r="X556" s="126"/>
      <c r="Y556" s="126"/>
      <c r="Z556" s="126"/>
      <c r="AA556" s="126"/>
      <c r="AB556" s="225"/>
    </row>
    <row r="557" spans="1:28" s="215" customFormat="1" x14ac:dyDescent="0.2">
      <c r="A557" s="126"/>
      <c r="B557" s="88"/>
      <c r="C557" s="88"/>
      <c r="D557" s="126"/>
      <c r="E557" s="218"/>
      <c r="F557" s="126"/>
      <c r="G557" s="126"/>
      <c r="I557" s="126"/>
      <c r="J557" s="126"/>
      <c r="K557" s="126"/>
      <c r="L557" s="126"/>
      <c r="M557" s="126"/>
      <c r="N557" s="126"/>
      <c r="O557" s="126"/>
      <c r="P557" s="126"/>
      <c r="Q557" s="126"/>
      <c r="R557" s="126"/>
      <c r="S557" s="126"/>
      <c r="T557" s="126"/>
      <c r="U557" s="126"/>
      <c r="V557" s="126"/>
      <c r="W557" s="126"/>
      <c r="X557" s="126"/>
      <c r="Y557" s="126"/>
      <c r="Z557" s="126"/>
      <c r="AA557" s="126"/>
      <c r="AB557" s="225"/>
    </row>
    <row r="558" spans="1:28" s="215" customFormat="1" x14ac:dyDescent="0.2">
      <c r="A558" s="126"/>
      <c r="B558" s="88"/>
      <c r="C558" s="88"/>
      <c r="D558" s="126"/>
      <c r="E558" s="218"/>
      <c r="F558" s="126"/>
      <c r="G558" s="126"/>
      <c r="I558" s="126"/>
      <c r="J558" s="126"/>
      <c r="K558" s="126"/>
      <c r="L558" s="126"/>
      <c r="M558" s="126"/>
      <c r="N558" s="126"/>
      <c r="O558" s="126"/>
      <c r="P558" s="126"/>
      <c r="Q558" s="126"/>
      <c r="R558" s="126"/>
      <c r="S558" s="126"/>
      <c r="T558" s="126"/>
      <c r="U558" s="126"/>
      <c r="V558" s="126"/>
      <c r="W558" s="126"/>
      <c r="X558" s="126"/>
      <c r="Y558" s="126"/>
      <c r="Z558" s="126"/>
      <c r="AA558" s="126"/>
      <c r="AB558" s="225"/>
    </row>
    <row r="559" spans="1:28" s="215" customFormat="1" x14ac:dyDescent="0.2">
      <c r="A559" s="126"/>
      <c r="B559" s="88"/>
      <c r="C559" s="88"/>
      <c r="D559" s="126"/>
      <c r="E559" s="218"/>
      <c r="F559" s="126"/>
      <c r="G559" s="126"/>
      <c r="I559" s="126"/>
      <c r="J559" s="126"/>
      <c r="K559" s="126"/>
      <c r="L559" s="126"/>
      <c r="M559" s="126"/>
      <c r="N559" s="126"/>
      <c r="O559" s="126"/>
      <c r="P559" s="126"/>
      <c r="Q559" s="126"/>
      <c r="R559" s="126"/>
      <c r="S559" s="126"/>
      <c r="T559" s="126"/>
      <c r="U559" s="126"/>
      <c r="V559" s="126"/>
      <c r="W559" s="126"/>
      <c r="X559" s="126"/>
      <c r="Y559" s="126"/>
      <c r="Z559" s="126"/>
      <c r="AA559" s="126"/>
      <c r="AB559" s="225"/>
    </row>
    <row r="560" spans="1:28" s="215" customFormat="1" x14ac:dyDescent="0.2">
      <c r="A560" s="126"/>
      <c r="B560" s="88"/>
      <c r="C560" s="88"/>
      <c r="D560" s="126"/>
      <c r="E560" s="218"/>
      <c r="F560" s="126"/>
      <c r="G560" s="126"/>
      <c r="I560" s="126"/>
      <c r="J560" s="126"/>
      <c r="K560" s="126"/>
      <c r="L560" s="126"/>
      <c r="M560" s="126"/>
      <c r="N560" s="126"/>
      <c r="O560" s="126"/>
      <c r="P560" s="126"/>
      <c r="Q560" s="126"/>
      <c r="R560" s="126"/>
      <c r="S560" s="126"/>
      <c r="T560" s="126"/>
      <c r="U560" s="126"/>
      <c r="V560" s="126"/>
      <c r="W560" s="126"/>
      <c r="X560" s="126"/>
      <c r="Y560" s="126"/>
      <c r="Z560" s="126"/>
      <c r="AA560" s="126"/>
      <c r="AB560" s="225"/>
    </row>
    <row r="561" spans="1:28" s="215" customFormat="1" x14ac:dyDescent="0.2">
      <c r="A561" s="126"/>
      <c r="B561" s="88"/>
      <c r="C561" s="88"/>
      <c r="D561" s="126"/>
      <c r="E561" s="218"/>
      <c r="F561" s="126"/>
      <c r="G561" s="126"/>
      <c r="I561" s="126"/>
      <c r="J561" s="126"/>
      <c r="K561" s="126"/>
      <c r="L561" s="126"/>
      <c r="M561" s="126"/>
      <c r="N561" s="126"/>
      <c r="O561" s="126"/>
      <c r="P561" s="126"/>
      <c r="Q561" s="126"/>
      <c r="R561" s="126"/>
      <c r="S561" s="126"/>
      <c r="T561" s="126"/>
      <c r="U561" s="126"/>
      <c r="V561" s="126"/>
      <c r="W561" s="126"/>
      <c r="X561" s="126"/>
      <c r="Y561" s="126"/>
      <c r="Z561" s="126"/>
      <c r="AA561" s="126"/>
      <c r="AB561" s="225"/>
    </row>
    <row r="562" spans="1:28" s="215" customFormat="1" x14ac:dyDescent="0.2">
      <c r="A562" s="126"/>
      <c r="B562" s="88"/>
      <c r="C562" s="88"/>
      <c r="D562" s="126"/>
      <c r="E562" s="218"/>
      <c r="F562" s="126"/>
      <c r="G562" s="126"/>
      <c r="I562" s="126"/>
      <c r="J562" s="126"/>
      <c r="K562" s="126"/>
      <c r="L562" s="126"/>
      <c r="M562" s="126"/>
      <c r="N562" s="126"/>
      <c r="O562" s="126"/>
      <c r="P562" s="126"/>
      <c r="Q562" s="126"/>
      <c r="R562" s="126"/>
      <c r="S562" s="126"/>
      <c r="T562" s="126"/>
      <c r="U562" s="126"/>
      <c r="V562" s="126"/>
      <c r="W562" s="126"/>
      <c r="X562" s="126"/>
      <c r="Y562" s="126"/>
      <c r="Z562" s="126"/>
      <c r="AA562" s="126"/>
      <c r="AB562" s="225"/>
    </row>
    <row r="563" spans="1:28" s="215" customFormat="1" x14ac:dyDescent="0.2">
      <c r="A563" s="126"/>
      <c r="B563" s="88"/>
      <c r="C563" s="88"/>
      <c r="D563" s="126"/>
      <c r="E563" s="218"/>
      <c r="F563" s="126"/>
      <c r="G563" s="126"/>
      <c r="I563" s="126"/>
      <c r="J563" s="126"/>
      <c r="K563" s="126"/>
      <c r="L563" s="126"/>
      <c r="M563" s="126"/>
      <c r="N563" s="126"/>
      <c r="O563" s="126"/>
      <c r="P563" s="126"/>
      <c r="Q563" s="126"/>
      <c r="R563" s="126"/>
      <c r="S563" s="126"/>
      <c r="T563" s="126"/>
      <c r="U563" s="126"/>
      <c r="V563" s="126"/>
      <c r="W563" s="126"/>
      <c r="X563" s="126"/>
      <c r="Y563" s="126"/>
      <c r="Z563" s="126"/>
      <c r="AA563" s="126"/>
      <c r="AB563" s="225"/>
    </row>
    <row r="564" spans="1:28" s="215" customFormat="1" x14ac:dyDescent="0.2">
      <c r="A564" s="126"/>
      <c r="B564" s="88"/>
      <c r="C564" s="88"/>
      <c r="D564" s="126"/>
      <c r="E564" s="218"/>
      <c r="F564" s="126"/>
      <c r="G564" s="126"/>
      <c r="I564" s="126"/>
      <c r="J564" s="126"/>
      <c r="K564" s="126"/>
      <c r="L564" s="126"/>
      <c r="M564" s="126"/>
      <c r="N564" s="126"/>
      <c r="O564" s="126"/>
      <c r="P564" s="126"/>
      <c r="Q564" s="126"/>
      <c r="R564" s="126"/>
      <c r="S564" s="126"/>
      <c r="T564" s="126"/>
      <c r="U564" s="126"/>
      <c r="V564" s="126"/>
      <c r="W564" s="126"/>
      <c r="X564" s="126"/>
      <c r="Y564" s="126"/>
      <c r="Z564" s="126"/>
      <c r="AA564" s="126"/>
      <c r="AB564" s="225"/>
    </row>
    <row r="565" spans="1:28" s="215" customFormat="1" x14ac:dyDescent="0.2">
      <c r="A565" s="126"/>
      <c r="B565" s="88"/>
      <c r="C565" s="88"/>
      <c r="D565" s="126"/>
      <c r="E565" s="218"/>
      <c r="F565" s="126"/>
      <c r="G565" s="126"/>
      <c r="I565" s="126"/>
      <c r="J565" s="126"/>
      <c r="K565" s="126"/>
      <c r="L565" s="126"/>
      <c r="M565" s="126"/>
      <c r="N565" s="126"/>
      <c r="O565" s="126"/>
      <c r="P565" s="126"/>
      <c r="Q565" s="126"/>
      <c r="R565" s="126"/>
      <c r="S565" s="126"/>
      <c r="T565" s="126"/>
      <c r="U565" s="126"/>
      <c r="V565" s="126"/>
      <c r="W565" s="126"/>
      <c r="X565" s="126"/>
      <c r="Y565" s="126"/>
      <c r="Z565" s="126"/>
      <c r="AA565" s="126"/>
      <c r="AB565" s="225"/>
    </row>
    <row r="566" spans="1:28" s="215" customFormat="1" x14ac:dyDescent="0.2">
      <c r="A566" s="126"/>
      <c r="B566" s="88"/>
      <c r="C566" s="88"/>
      <c r="D566" s="126"/>
      <c r="E566" s="218"/>
      <c r="F566" s="126"/>
      <c r="G566" s="126"/>
      <c r="I566" s="126"/>
      <c r="J566" s="126"/>
      <c r="K566" s="126"/>
      <c r="L566" s="126"/>
      <c r="M566" s="126"/>
      <c r="N566" s="126"/>
      <c r="O566" s="126"/>
      <c r="P566" s="126"/>
      <c r="Q566" s="126"/>
      <c r="R566" s="126"/>
      <c r="S566" s="126"/>
      <c r="T566" s="126"/>
      <c r="U566" s="126"/>
      <c r="V566" s="126"/>
      <c r="W566" s="126"/>
      <c r="X566" s="126"/>
      <c r="Y566" s="126"/>
      <c r="Z566" s="126"/>
      <c r="AA566" s="126"/>
      <c r="AB566" s="225"/>
    </row>
    <row r="567" spans="1:28" s="215" customFormat="1" x14ac:dyDescent="0.2">
      <c r="A567" s="126"/>
      <c r="B567" s="88"/>
      <c r="C567" s="88"/>
      <c r="D567" s="126"/>
      <c r="E567" s="218"/>
      <c r="F567" s="126"/>
      <c r="G567" s="126"/>
      <c r="I567" s="126"/>
      <c r="J567" s="126"/>
      <c r="K567" s="126"/>
      <c r="L567" s="126"/>
      <c r="M567" s="126"/>
      <c r="N567" s="126"/>
      <c r="O567" s="126"/>
      <c r="P567" s="126"/>
      <c r="Q567" s="126"/>
      <c r="R567" s="126"/>
      <c r="S567" s="126"/>
      <c r="T567" s="126"/>
      <c r="U567" s="126"/>
      <c r="V567" s="126"/>
      <c r="W567" s="126"/>
      <c r="X567" s="126"/>
      <c r="Y567" s="126"/>
      <c r="Z567" s="126"/>
      <c r="AA567" s="126"/>
      <c r="AB567" s="225"/>
    </row>
    <row r="568" spans="1:28" s="215" customFormat="1" x14ac:dyDescent="0.2">
      <c r="A568" s="126"/>
      <c r="B568" s="88"/>
      <c r="C568" s="88"/>
      <c r="D568" s="126"/>
      <c r="E568" s="218"/>
      <c r="F568" s="126"/>
      <c r="G568" s="126"/>
      <c r="I568" s="126"/>
      <c r="J568" s="126"/>
      <c r="K568" s="126"/>
      <c r="L568" s="126"/>
      <c r="M568" s="126"/>
      <c r="N568" s="126"/>
      <c r="O568" s="126"/>
      <c r="P568" s="126"/>
      <c r="Q568" s="126"/>
      <c r="R568" s="126"/>
      <c r="S568" s="126"/>
      <c r="T568" s="126"/>
      <c r="U568" s="126"/>
      <c r="V568" s="126"/>
      <c r="W568" s="126"/>
      <c r="X568" s="126"/>
      <c r="Y568" s="126"/>
      <c r="Z568" s="126"/>
      <c r="AA568" s="126"/>
      <c r="AB568" s="225"/>
    </row>
    <row r="569" spans="1:28" s="215" customFormat="1" x14ac:dyDescent="0.2">
      <c r="A569" s="126"/>
      <c r="B569" s="88"/>
      <c r="C569" s="88"/>
      <c r="D569" s="126"/>
      <c r="E569" s="218"/>
      <c r="F569" s="126"/>
      <c r="G569" s="126"/>
      <c r="I569" s="126"/>
      <c r="J569" s="126"/>
      <c r="K569" s="126"/>
      <c r="L569" s="126"/>
      <c r="M569" s="126"/>
      <c r="N569" s="126"/>
      <c r="O569" s="126"/>
      <c r="P569" s="126"/>
      <c r="Q569" s="126"/>
      <c r="R569" s="126"/>
      <c r="S569" s="126"/>
      <c r="T569" s="126"/>
      <c r="U569" s="126"/>
      <c r="V569" s="126"/>
      <c r="W569" s="126"/>
      <c r="X569" s="126"/>
      <c r="Y569" s="126"/>
      <c r="Z569" s="126"/>
      <c r="AA569" s="126"/>
      <c r="AB569" s="225"/>
    </row>
    <row r="570" spans="1:28" s="215" customFormat="1" x14ac:dyDescent="0.2">
      <c r="A570" s="126"/>
      <c r="B570" s="126"/>
      <c r="C570" s="126"/>
      <c r="D570" s="126"/>
      <c r="E570" s="218"/>
      <c r="F570" s="126"/>
      <c r="G570" s="126"/>
      <c r="I570" s="126"/>
      <c r="J570" s="126"/>
      <c r="K570" s="126"/>
      <c r="L570" s="126"/>
      <c r="M570" s="126"/>
      <c r="N570" s="126"/>
      <c r="O570" s="126"/>
      <c r="P570" s="126"/>
      <c r="Q570" s="126"/>
      <c r="R570" s="126"/>
      <c r="S570" s="126"/>
      <c r="T570" s="126"/>
      <c r="U570" s="126"/>
      <c r="V570" s="126"/>
      <c r="W570" s="126"/>
      <c r="X570" s="126"/>
      <c r="Y570" s="126"/>
      <c r="Z570" s="126"/>
      <c r="AA570" s="126"/>
      <c r="AB570" s="225"/>
    </row>
    <row r="571" spans="1:28" s="215" customFormat="1" x14ac:dyDescent="0.2">
      <c r="A571" s="126"/>
      <c r="B571" s="126"/>
      <c r="C571" s="126"/>
      <c r="D571" s="126"/>
      <c r="E571" s="218"/>
      <c r="F571" s="126"/>
      <c r="G571" s="126"/>
      <c r="I571" s="126"/>
      <c r="J571" s="126"/>
      <c r="K571" s="126"/>
      <c r="L571" s="126"/>
      <c r="M571" s="126"/>
      <c r="N571" s="126"/>
      <c r="O571" s="126"/>
      <c r="P571" s="126"/>
      <c r="Q571" s="126"/>
      <c r="R571" s="126"/>
      <c r="S571" s="126"/>
      <c r="T571" s="126"/>
      <c r="U571" s="126"/>
      <c r="V571" s="126"/>
      <c r="W571" s="126"/>
      <c r="X571" s="126"/>
      <c r="Y571" s="126"/>
      <c r="Z571" s="126"/>
      <c r="AA571" s="126"/>
      <c r="AB571" s="225"/>
    </row>
    <row r="572" spans="1:28" s="215" customFormat="1" x14ac:dyDescent="0.2">
      <c r="A572" s="126"/>
      <c r="B572" s="126"/>
      <c r="C572" s="126"/>
      <c r="D572" s="126"/>
      <c r="E572" s="218"/>
      <c r="F572" s="126"/>
      <c r="G572" s="126"/>
      <c r="I572" s="126"/>
      <c r="J572" s="126"/>
      <c r="K572" s="126"/>
      <c r="L572" s="126"/>
      <c r="M572" s="126"/>
      <c r="N572" s="126"/>
      <c r="O572" s="126"/>
      <c r="P572" s="126"/>
      <c r="Q572" s="126"/>
      <c r="R572" s="126"/>
      <c r="S572" s="126"/>
      <c r="T572" s="126"/>
      <c r="U572" s="126"/>
      <c r="V572" s="126"/>
      <c r="W572" s="126"/>
      <c r="X572" s="126"/>
      <c r="Y572" s="126"/>
      <c r="Z572" s="126"/>
      <c r="AA572" s="126"/>
      <c r="AB572" s="225"/>
    </row>
    <row r="573" spans="1:28" s="215" customFormat="1" x14ac:dyDescent="0.2">
      <c r="A573" s="126"/>
      <c r="B573" s="126"/>
      <c r="C573" s="126"/>
      <c r="D573" s="126"/>
      <c r="E573" s="218"/>
      <c r="F573" s="126"/>
      <c r="G573" s="126"/>
      <c r="I573" s="126"/>
      <c r="J573" s="126"/>
      <c r="K573" s="126"/>
      <c r="L573" s="126"/>
      <c r="M573" s="126"/>
      <c r="N573" s="126"/>
      <c r="O573" s="126"/>
      <c r="P573" s="126"/>
      <c r="Q573" s="126"/>
      <c r="R573" s="126"/>
      <c r="S573" s="126"/>
      <c r="T573" s="126"/>
      <c r="U573" s="126"/>
      <c r="V573" s="126"/>
      <c r="W573" s="126"/>
      <c r="X573" s="126"/>
      <c r="Y573" s="126"/>
      <c r="Z573" s="126"/>
      <c r="AA573" s="126"/>
      <c r="AB573" s="225"/>
    </row>
    <row r="574" spans="1:28" s="215" customFormat="1" x14ac:dyDescent="0.2">
      <c r="A574" s="126"/>
      <c r="B574" s="126"/>
      <c r="C574" s="126"/>
      <c r="D574" s="126"/>
      <c r="E574" s="218"/>
      <c r="F574" s="126"/>
      <c r="G574" s="126"/>
      <c r="I574" s="126"/>
      <c r="J574" s="126"/>
      <c r="K574" s="126"/>
      <c r="L574" s="126"/>
      <c r="M574" s="126"/>
      <c r="N574" s="126"/>
      <c r="O574" s="126"/>
      <c r="P574" s="126"/>
      <c r="Q574" s="126"/>
      <c r="R574" s="126"/>
      <c r="S574" s="126"/>
      <c r="T574" s="126"/>
      <c r="U574" s="126"/>
      <c r="V574" s="126"/>
      <c r="W574" s="126"/>
      <c r="X574" s="126"/>
      <c r="Y574" s="126"/>
      <c r="Z574" s="126"/>
      <c r="AA574" s="126"/>
      <c r="AB574" s="225"/>
    </row>
    <row r="575" spans="1:28" s="215" customFormat="1" x14ac:dyDescent="0.2">
      <c r="A575" s="126"/>
      <c r="B575" s="126"/>
      <c r="C575" s="126"/>
      <c r="D575" s="126"/>
      <c r="E575" s="218"/>
      <c r="F575" s="126"/>
      <c r="G575" s="126"/>
      <c r="I575" s="126"/>
      <c r="J575" s="126"/>
      <c r="K575" s="126"/>
      <c r="L575" s="126"/>
      <c r="M575" s="126"/>
      <c r="N575" s="126"/>
      <c r="O575" s="126"/>
      <c r="P575" s="126"/>
      <c r="Q575" s="126"/>
      <c r="R575" s="126"/>
      <c r="S575" s="126"/>
      <c r="T575" s="126"/>
      <c r="U575" s="126"/>
      <c r="V575" s="126"/>
      <c r="W575" s="126"/>
      <c r="X575" s="126"/>
      <c r="Y575" s="126"/>
      <c r="Z575" s="126"/>
      <c r="AA575" s="126"/>
      <c r="AB575" s="225"/>
    </row>
    <row r="576" spans="1:28" s="215" customFormat="1" x14ac:dyDescent="0.2">
      <c r="A576" s="126"/>
      <c r="B576" s="126"/>
      <c r="C576" s="126"/>
      <c r="D576" s="126"/>
      <c r="E576" s="218"/>
      <c r="F576" s="126"/>
      <c r="G576" s="126"/>
      <c r="I576" s="126"/>
      <c r="J576" s="126"/>
      <c r="K576" s="126"/>
      <c r="L576" s="126"/>
      <c r="M576" s="126"/>
      <c r="N576" s="126"/>
      <c r="O576" s="126"/>
      <c r="P576" s="126"/>
      <c r="Q576" s="126"/>
      <c r="R576" s="126"/>
      <c r="S576" s="126"/>
      <c r="T576" s="126"/>
      <c r="U576" s="126"/>
      <c r="V576" s="126"/>
      <c r="W576" s="126"/>
      <c r="X576" s="126"/>
      <c r="Y576" s="126"/>
      <c r="Z576" s="126"/>
      <c r="AA576" s="126"/>
      <c r="AB576" s="225"/>
    </row>
    <row r="577" spans="1:28" s="215" customFormat="1" x14ac:dyDescent="0.2">
      <c r="A577" s="126"/>
      <c r="B577" s="126"/>
      <c r="C577" s="126"/>
      <c r="D577" s="126"/>
      <c r="E577" s="218"/>
      <c r="F577" s="126"/>
      <c r="G577" s="126"/>
      <c r="I577" s="126"/>
      <c r="J577" s="126"/>
      <c r="K577" s="126"/>
      <c r="L577" s="126"/>
      <c r="M577" s="126"/>
      <c r="N577" s="126"/>
      <c r="O577" s="126"/>
      <c r="P577" s="126"/>
      <c r="Q577" s="126"/>
      <c r="R577" s="126"/>
      <c r="S577" s="126"/>
      <c r="T577" s="126"/>
      <c r="U577" s="126"/>
      <c r="V577" s="126"/>
      <c r="W577" s="126"/>
      <c r="X577" s="126"/>
      <c r="Y577" s="126"/>
      <c r="Z577" s="126"/>
      <c r="AA577" s="126"/>
      <c r="AB577" s="225"/>
    </row>
    <row r="578" spans="1:28" s="215" customFormat="1" x14ac:dyDescent="0.2">
      <c r="A578" s="126"/>
      <c r="B578" s="126"/>
      <c r="C578" s="126"/>
      <c r="D578" s="126"/>
      <c r="E578" s="218"/>
      <c r="F578" s="126"/>
      <c r="G578" s="126"/>
      <c r="I578" s="126"/>
      <c r="J578" s="126"/>
      <c r="K578" s="126"/>
      <c r="L578" s="126"/>
      <c r="M578" s="126"/>
      <c r="N578" s="126"/>
      <c r="O578" s="126"/>
      <c r="P578" s="126"/>
      <c r="Q578" s="126"/>
      <c r="R578" s="126"/>
      <c r="S578" s="126"/>
      <c r="T578" s="126"/>
      <c r="U578" s="126"/>
      <c r="V578" s="126"/>
      <c r="W578" s="126"/>
      <c r="X578" s="126"/>
      <c r="Y578" s="126"/>
      <c r="Z578" s="126"/>
      <c r="AA578" s="126"/>
      <c r="AB578" s="225"/>
    </row>
    <row r="579" spans="1:28" s="215" customFormat="1" x14ac:dyDescent="0.2">
      <c r="A579" s="126"/>
      <c r="B579" s="126"/>
      <c r="C579" s="126"/>
      <c r="D579" s="126"/>
      <c r="E579" s="218"/>
      <c r="F579" s="126"/>
      <c r="G579" s="126"/>
      <c r="I579" s="126"/>
      <c r="J579" s="126"/>
      <c r="K579" s="126"/>
      <c r="L579" s="126"/>
      <c r="M579" s="126"/>
      <c r="N579" s="126"/>
      <c r="O579" s="126"/>
      <c r="P579" s="126"/>
      <c r="Q579" s="126"/>
      <c r="R579" s="126"/>
      <c r="S579" s="126"/>
      <c r="T579" s="126"/>
      <c r="U579" s="126"/>
      <c r="V579" s="126"/>
      <c r="W579" s="126"/>
      <c r="X579" s="126"/>
      <c r="Y579" s="126"/>
      <c r="Z579" s="126"/>
      <c r="AA579" s="126"/>
      <c r="AB579" s="225"/>
    </row>
    <row r="580" spans="1:28" s="215" customFormat="1" x14ac:dyDescent="0.2">
      <c r="A580" s="126"/>
      <c r="B580" s="126"/>
      <c r="C580" s="126"/>
      <c r="D580" s="126"/>
      <c r="E580" s="218"/>
      <c r="F580" s="126"/>
      <c r="G580" s="126"/>
      <c r="I580" s="126"/>
      <c r="J580" s="126"/>
      <c r="K580" s="126"/>
      <c r="L580" s="126"/>
      <c r="M580" s="126"/>
      <c r="N580" s="126"/>
      <c r="O580" s="126"/>
      <c r="P580" s="126"/>
      <c r="Q580" s="126"/>
      <c r="R580" s="126"/>
      <c r="S580" s="126"/>
      <c r="T580" s="126"/>
      <c r="U580" s="126"/>
      <c r="V580" s="126"/>
      <c r="W580" s="126"/>
      <c r="X580" s="126"/>
      <c r="Y580" s="126"/>
      <c r="Z580" s="126"/>
      <c r="AA580" s="126"/>
      <c r="AB580" s="225"/>
    </row>
    <row r="581" spans="1:28" s="215" customFormat="1" x14ac:dyDescent="0.2">
      <c r="A581" s="126"/>
      <c r="B581" s="126"/>
      <c r="C581" s="126"/>
      <c r="D581" s="126"/>
      <c r="E581" s="218"/>
      <c r="F581" s="126"/>
      <c r="G581" s="126"/>
      <c r="I581" s="126"/>
      <c r="J581" s="126"/>
      <c r="K581" s="126"/>
      <c r="L581" s="126"/>
      <c r="M581" s="126"/>
      <c r="N581" s="126"/>
      <c r="O581" s="126"/>
      <c r="P581" s="126"/>
      <c r="Q581" s="126"/>
      <c r="R581" s="126"/>
      <c r="S581" s="126"/>
      <c r="T581" s="126"/>
      <c r="U581" s="126"/>
      <c r="V581" s="126"/>
      <c r="W581" s="126"/>
      <c r="X581" s="126"/>
      <c r="Y581" s="126"/>
      <c r="Z581" s="126"/>
      <c r="AA581" s="126"/>
      <c r="AB581" s="225"/>
    </row>
    <row r="582" spans="1:28" s="215" customFormat="1" x14ac:dyDescent="0.2">
      <c r="A582" s="126"/>
      <c r="B582" s="126"/>
      <c r="C582" s="126"/>
      <c r="D582" s="126"/>
      <c r="E582" s="218"/>
      <c r="F582" s="126"/>
      <c r="G582" s="126"/>
      <c r="I582" s="126"/>
      <c r="J582" s="126"/>
      <c r="K582" s="126"/>
      <c r="L582" s="126"/>
      <c r="M582" s="126"/>
      <c r="N582" s="126"/>
      <c r="O582" s="126"/>
      <c r="P582" s="126"/>
      <c r="Q582" s="126"/>
      <c r="R582" s="126"/>
      <c r="S582" s="126"/>
      <c r="T582" s="126"/>
      <c r="U582" s="126"/>
      <c r="V582" s="126"/>
      <c r="W582" s="126"/>
      <c r="X582" s="126"/>
      <c r="Y582" s="126"/>
      <c r="Z582" s="126"/>
      <c r="AA582" s="126"/>
      <c r="AB582" s="225"/>
    </row>
    <row r="583" spans="1:28" s="215" customFormat="1" x14ac:dyDescent="0.2">
      <c r="A583" s="126"/>
      <c r="B583" s="126"/>
      <c r="C583" s="126"/>
      <c r="D583" s="126"/>
      <c r="E583" s="218"/>
      <c r="F583" s="126"/>
      <c r="G583" s="126"/>
      <c r="I583" s="126"/>
      <c r="J583" s="126"/>
      <c r="K583" s="126"/>
      <c r="L583" s="126"/>
      <c r="M583" s="126"/>
      <c r="N583" s="126"/>
      <c r="O583" s="126"/>
      <c r="P583" s="126"/>
      <c r="Q583" s="126"/>
      <c r="R583" s="126"/>
      <c r="S583" s="126"/>
      <c r="T583" s="126"/>
      <c r="U583" s="126"/>
      <c r="V583" s="126"/>
      <c r="W583" s="126"/>
      <c r="X583" s="126"/>
      <c r="Y583" s="126"/>
      <c r="Z583" s="126"/>
      <c r="AA583" s="126"/>
      <c r="AB583" s="225"/>
    </row>
    <row r="584" spans="1:28" s="215" customFormat="1" x14ac:dyDescent="0.2">
      <c r="A584" s="126"/>
      <c r="B584" s="126"/>
      <c r="C584" s="126"/>
      <c r="D584" s="126"/>
      <c r="E584" s="218"/>
      <c r="F584" s="126"/>
      <c r="G584" s="126"/>
      <c r="I584" s="126"/>
      <c r="J584" s="126"/>
      <c r="K584" s="126"/>
      <c r="L584" s="126"/>
      <c r="M584" s="126"/>
      <c r="N584" s="126"/>
      <c r="O584" s="126"/>
      <c r="P584" s="126"/>
      <c r="Q584" s="126"/>
      <c r="R584" s="126"/>
      <c r="S584" s="126"/>
      <c r="T584" s="126"/>
      <c r="U584" s="126"/>
      <c r="V584" s="126"/>
      <c r="W584" s="126"/>
      <c r="X584" s="126"/>
      <c r="Y584" s="126"/>
      <c r="Z584" s="126"/>
      <c r="AA584" s="126"/>
      <c r="AB584" s="225"/>
    </row>
    <row r="585" spans="1:28" s="215" customFormat="1" x14ac:dyDescent="0.2">
      <c r="A585" s="126"/>
      <c r="B585" s="126"/>
      <c r="C585" s="126"/>
      <c r="D585" s="126"/>
      <c r="E585" s="218"/>
      <c r="F585" s="126"/>
      <c r="G585" s="126"/>
      <c r="I585" s="126"/>
      <c r="J585" s="126"/>
      <c r="K585" s="126"/>
      <c r="L585" s="126"/>
      <c r="M585" s="126"/>
      <c r="N585" s="126"/>
      <c r="O585" s="126"/>
      <c r="P585" s="126"/>
      <c r="Q585" s="126"/>
      <c r="R585" s="126"/>
      <c r="S585" s="126"/>
      <c r="T585" s="126"/>
      <c r="U585" s="126"/>
      <c r="V585" s="126"/>
      <c r="W585" s="126"/>
      <c r="X585" s="126"/>
      <c r="Y585" s="126"/>
      <c r="Z585" s="126"/>
      <c r="AA585" s="126"/>
      <c r="AB585" s="225"/>
    </row>
    <row r="586" spans="1:28" s="215" customFormat="1" x14ac:dyDescent="0.2">
      <c r="A586" s="126"/>
      <c r="B586" s="126"/>
      <c r="C586" s="126"/>
      <c r="D586" s="126"/>
      <c r="E586" s="218"/>
      <c r="F586" s="126"/>
      <c r="G586" s="126"/>
      <c r="I586" s="126"/>
      <c r="J586" s="126"/>
      <c r="K586" s="126"/>
      <c r="L586" s="126"/>
      <c r="M586" s="126"/>
      <c r="N586" s="126"/>
      <c r="O586" s="126"/>
      <c r="P586" s="126"/>
      <c r="Q586" s="126"/>
      <c r="R586" s="126"/>
      <c r="S586" s="126"/>
      <c r="T586" s="126"/>
      <c r="U586" s="126"/>
      <c r="V586" s="126"/>
      <c r="W586" s="126"/>
      <c r="X586" s="126"/>
      <c r="Y586" s="126"/>
      <c r="Z586" s="126"/>
      <c r="AA586" s="126"/>
      <c r="AB586" s="225"/>
    </row>
    <row r="587" spans="1:28" s="215" customFormat="1" x14ac:dyDescent="0.2">
      <c r="A587" s="126"/>
      <c r="B587" s="126"/>
      <c r="C587" s="126"/>
      <c r="D587" s="126"/>
      <c r="E587" s="218"/>
      <c r="F587" s="126"/>
      <c r="G587" s="126"/>
      <c r="I587" s="126"/>
      <c r="J587" s="126"/>
      <c r="K587" s="126"/>
      <c r="L587" s="126"/>
      <c r="M587" s="126"/>
      <c r="N587" s="126"/>
      <c r="O587" s="126"/>
      <c r="P587" s="126"/>
      <c r="Q587" s="126"/>
      <c r="R587" s="126"/>
      <c r="S587" s="126"/>
      <c r="T587" s="126"/>
      <c r="U587" s="126"/>
      <c r="V587" s="126"/>
      <c r="W587" s="126"/>
      <c r="X587" s="126"/>
      <c r="Y587" s="126"/>
      <c r="Z587" s="126"/>
      <c r="AA587" s="126"/>
      <c r="AB587" s="225"/>
    </row>
    <row r="588" spans="1:28" s="215" customFormat="1" x14ac:dyDescent="0.2">
      <c r="A588" s="126"/>
      <c r="B588" s="126"/>
      <c r="C588" s="126"/>
      <c r="D588" s="126"/>
      <c r="E588" s="218"/>
      <c r="F588" s="126"/>
      <c r="G588" s="126"/>
      <c r="I588" s="126"/>
      <c r="J588" s="126"/>
      <c r="K588" s="126"/>
      <c r="L588" s="126"/>
      <c r="M588" s="126"/>
      <c r="N588" s="126"/>
      <c r="O588" s="126"/>
      <c r="P588" s="126"/>
      <c r="Q588" s="126"/>
      <c r="R588" s="126"/>
      <c r="S588" s="126"/>
      <c r="T588" s="126"/>
      <c r="U588" s="126"/>
      <c r="V588" s="126"/>
      <c r="W588" s="126"/>
      <c r="X588" s="126"/>
      <c r="Y588" s="126"/>
      <c r="Z588" s="126"/>
      <c r="AA588" s="126"/>
      <c r="AB588" s="225"/>
    </row>
    <row r="589" spans="1:28" s="215" customFormat="1" x14ac:dyDescent="0.2">
      <c r="A589" s="126"/>
      <c r="B589" s="126"/>
      <c r="C589" s="126"/>
      <c r="D589" s="126"/>
      <c r="E589" s="218"/>
      <c r="F589" s="126"/>
      <c r="G589" s="126"/>
      <c r="I589" s="126"/>
      <c r="J589" s="126"/>
      <c r="K589" s="126"/>
      <c r="L589" s="126"/>
      <c r="M589" s="126"/>
      <c r="N589" s="126"/>
      <c r="O589" s="126"/>
      <c r="P589" s="126"/>
      <c r="Q589" s="126"/>
      <c r="R589" s="126"/>
      <c r="S589" s="126"/>
      <c r="T589" s="126"/>
      <c r="U589" s="126"/>
      <c r="V589" s="126"/>
      <c r="W589" s="126"/>
      <c r="X589" s="126"/>
      <c r="Y589" s="126"/>
      <c r="Z589" s="126"/>
      <c r="AA589" s="126"/>
      <c r="AB589" s="225"/>
    </row>
    <row r="590" spans="1:28" s="215" customFormat="1" x14ac:dyDescent="0.2">
      <c r="A590" s="126"/>
      <c r="B590" s="126"/>
      <c r="C590" s="126"/>
      <c r="D590" s="126"/>
      <c r="E590" s="218"/>
      <c r="F590" s="126"/>
      <c r="G590" s="126"/>
      <c r="I590" s="126"/>
      <c r="J590" s="126"/>
      <c r="K590" s="126"/>
      <c r="L590" s="126"/>
      <c r="M590" s="126"/>
      <c r="N590" s="126"/>
      <c r="O590" s="126"/>
      <c r="P590" s="126"/>
      <c r="Q590" s="126"/>
      <c r="R590" s="126"/>
      <c r="S590" s="126"/>
      <c r="T590" s="126"/>
      <c r="U590" s="126"/>
      <c r="V590" s="126"/>
      <c r="W590" s="126"/>
      <c r="X590" s="126"/>
      <c r="Y590" s="126"/>
      <c r="Z590" s="126"/>
      <c r="AA590" s="126"/>
      <c r="AB590" s="225"/>
    </row>
    <row r="591" spans="1:28" s="215" customFormat="1" x14ac:dyDescent="0.2">
      <c r="A591" s="126"/>
      <c r="B591" s="126"/>
      <c r="C591" s="126"/>
      <c r="D591" s="126"/>
      <c r="E591" s="218"/>
      <c r="F591" s="126"/>
      <c r="G591" s="126"/>
      <c r="I591" s="126"/>
      <c r="J591" s="126"/>
      <c r="K591" s="126"/>
      <c r="L591" s="126"/>
      <c r="M591" s="126"/>
      <c r="N591" s="126"/>
      <c r="O591" s="126"/>
      <c r="P591" s="126"/>
      <c r="Q591" s="126"/>
      <c r="R591" s="126"/>
      <c r="S591" s="126"/>
      <c r="T591" s="126"/>
      <c r="U591" s="126"/>
      <c r="V591" s="126"/>
      <c r="W591" s="126"/>
      <c r="X591" s="126"/>
      <c r="Y591" s="126"/>
      <c r="Z591" s="126"/>
      <c r="AA591" s="126"/>
      <c r="AB591" s="225"/>
    </row>
    <row r="592" spans="1:28" s="215" customFormat="1" x14ac:dyDescent="0.2">
      <c r="A592" s="126"/>
      <c r="B592" s="126"/>
      <c r="C592" s="126"/>
      <c r="D592" s="126"/>
      <c r="E592" s="218"/>
      <c r="F592" s="126"/>
      <c r="G592" s="126"/>
      <c r="I592" s="126"/>
      <c r="J592" s="126"/>
      <c r="K592" s="126"/>
      <c r="L592" s="126"/>
      <c r="M592" s="126"/>
      <c r="N592" s="126"/>
      <c r="O592" s="126"/>
      <c r="P592" s="126"/>
      <c r="Q592" s="126"/>
      <c r="R592" s="126"/>
      <c r="S592" s="126"/>
      <c r="T592" s="126"/>
      <c r="U592" s="126"/>
      <c r="V592" s="126"/>
      <c r="W592" s="126"/>
      <c r="X592" s="126"/>
      <c r="Y592" s="126"/>
      <c r="Z592" s="126"/>
      <c r="AA592" s="126"/>
      <c r="AB592" s="225"/>
    </row>
    <row r="593" spans="1:28" s="215" customFormat="1" x14ac:dyDescent="0.2">
      <c r="A593" s="126"/>
      <c r="B593" s="126"/>
      <c r="C593" s="126"/>
      <c r="D593" s="126"/>
      <c r="E593" s="218"/>
      <c r="F593" s="126"/>
      <c r="G593" s="126"/>
      <c r="I593" s="126"/>
      <c r="J593" s="126"/>
      <c r="K593" s="126"/>
      <c r="L593" s="126"/>
      <c r="M593" s="126"/>
      <c r="N593" s="126"/>
      <c r="O593" s="126"/>
      <c r="P593" s="126"/>
      <c r="Q593" s="126"/>
      <c r="R593" s="126"/>
      <c r="S593" s="126"/>
      <c r="T593" s="126"/>
      <c r="U593" s="126"/>
      <c r="V593" s="126"/>
      <c r="W593" s="126"/>
      <c r="X593" s="126"/>
      <c r="Y593" s="126"/>
      <c r="Z593" s="126"/>
      <c r="AA593" s="126"/>
      <c r="AB593" s="225"/>
    </row>
    <row r="594" spans="1:28" s="215" customFormat="1" x14ac:dyDescent="0.2">
      <c r="A594" s="126"/>
      <c r="B594" s="126"/>
      <c r="C594" s="126"/>
      <c r="D594" s="126"/>
      <c r="E594" s="218"/>
      <c r="F594" s="126"/>
      <c r="G594" s="126"/>
      <c r="I594" s="126"/>
      <c r="J594" s="126"/>
      <c r="K594" s="126"/>
      <c r="L594" s="126"/>
      <c r="M594" s="126"/>
      <c r="N594" s="126"/>
      <c r="O594" s="126"/>
      <c r="P594" s="126"/>
      <c r="Q594" s="126"/>
      <c r="R594" s="126"/>
      <c r="S594" s="126"/>
      <c r="T594" s="126"/>
      <c r="U594" s="126"/>
      <c r="V594" s="126"/>
      <c r="W594" s="126"/>
      <c r="X594" s="126"/>
      <c r="Y594" s="126"/>
      <c r="Z594" s="126"/>
      <c r="AA594" s="126"/>
      <c r="AB594" s="225"/>
    </row>
    <row r="595" spans="1:28" s="215" customFormat="1" x14ac:dyDescent="0.2">
      <c r="A595" s="126"/>
      <c r="B595" s="126"/>
      <c r="C595" s="126"/>
      <c r="D595" s="126"/>
      <c r="E595" s="218"/>
      <c r="F595" s="126"/>
      <c r="G595" s="126"/>
      <c r="I595" s="126"/>
      <c r="J595" s="126"/>
      <c r="K595" s="126"/>
      <c r="L595" s="126"/>
      <c r="M595" s="126"/>
      <c r="N595" s="126"/>
      <c r="O595" s="126"/>
      <c r="P595" s="126"/>
      <c r="Q595" s="126"/>
      <c r="R595" s="126"/>
      <c r="S595" s="126"/>
      <c r="T595" s="126"/>
      <c r="U595" s="126"/>
      <c r="V595" s="126"/>
      <c r="W595" s="126"/>
      <c r="X595" s="126"/>
      <c r="Y595" s="126"/>
      <c r="Z595" s="126"/>
      <c r="AA595" s="126"/>
      <c r="AB595" s="225"/>
    </row>
    <row r="596" spans="1:28" s="215" customFormat="1" x14ac:dyDescent="0.2">
      <c r="A596" s="126"/>
      <c r="B596" s="126"/>
      <c r="C596" s="126"/>
      <c r="D596" s="126"/>
      <c r="E596" s="218"/>
      <c r="F596" s="126"/>
      <c r="G596" s="126"/>
      <c r="I596" s="126"/>
      <c r="J596" s="126"/>
      <c r="K596" s="126"/>
      <c r="L596" s="126"/>
      <c r="M596" s="126"/>
      <c r="N596" s="126"/>
      <c r="O596" s="126"/>
      <c r="P596" s="126"/>
      <c r="Q596" s="126"/>
      <c r="R596" s="126"/>
      <c r="S596" s="126"/>
      <c r="T596" s="126"/>
      <c r="U596" s="126"/>
      <c r="V596" s="126"/>
      <c r="W596" s="126"/>
      <c r="X596" s="126"/>
      <c r="Y596" s="126"/>
      <c r="Z596" s="126"/>
      <c r="AA596" s="126"/>
      <c r="AB596" s="225"/>
    </row>
    <row r="597" spans="1:28" s="215" customFormat="1" x14ac:dyDescent="0.2">
      <c r="A597" s="126"/>
      <c r="B597" s="126"/>
      <c r="C597" s="126"/>
      <c r="D597" s="126"/>
      <c r="E597" s="218"/>
      <c r="F597" s="126"/>
      <c r="G597" s="126"/>
      <c r="I597" s="126"/>
      <c r="J597" s="126"/>
      <c r="K597" s="126"/>
      <c r="L597" s="126"/>
      <c r="M597" s="126"/>
      <c r="N597" s="126"/>
      <c r="O597" s="126"/>
      <c r="P597" s="126"/>
      <c r="Q597" s="126"/>
      <c r="R597" s="126"/>
      <c r="S597" s="126"/>
      <c r="T597" s="126"/>
      <c r="U597" s="126"/>
      <c r="V597" s="126"/>
      <c r="W597" s="126"/>
      <c r="X597" s="126"/>
      <c r="Y597" s="126"/>
      <c r="Z597" s="126"/>
      <c r="AA597" s="126"/>
      <c r="AB597" s="225"/>
    </row>
    <row r="598" spans="1:28" s="215" customFormat="1" x14ac:dyDescent="0.2">
      <c r="A598" s="126"/>
      <c r="B598" s="126"/>
      <c r="C598" s="126"/>
      <c r="D598" s="126"/>
      <c r="E598" s="218"/>
      <c r="F598" s="126"/>
      <c r="G598" s="126"/>
      <c r="I598" s="126"/>
      <c r="J598" s="126"/>
      <c r="K598" s="126"/>
      <c r="L598" s="126"/>
      <c r="M598" s="126"/>
      <c r="N598" s="126"/>
      <c r="O598" s="126"/>
      <c r="P598" s="126"/>
      <c r="Q598" s="126"/>
      <c r="R598" s="126"/>
      <c r="S598" s="126"/>
      <c r="T598" s="126"/>
      <c r="U598" s="126"/>
      <c r="V598" s="126"/>
      <c r="W598" s="126"/>
      <c r="X598" s="126"/>
      <c r="Y598" s="126"/>
      <c r="Z598" s="126"/>
      <c r="AA598" s="126"/>
      <c r="AB598" s="225"/>
    </row>
    <row r="599" spans="1:28" s="215" customFormat="1" x14ac:dyDescent="0.2">
      <c r="A599" s="126"/>
      <c r="B599" s="126"/>
      <c r="C599" s="126"/>
      <c r="D599" s="126"/>
      <c r="E599" s="218"/>
      <c r="F599" s="126"/>
      <c r="G599" s="126"/>
      <c r="I599" s="126"/>
      <c r="J599" s="126"/>
      <c r="K599" s="126"/>
      <c r="L599" s="126"/>
      <c r="M599" s="126"/>
      <c r="N599" s="126"/>
      <c r="O599" s="126"/>
      <c r="P599" s="126"/>
      <c r="Q599" s="126"/>
      <c r="R599" s="126"/>
      <c r="S599" s="126"/>
      <c r="T599" s="126"/>
      <c r="U599" s="126"/>
      <c r="V599" s="126"/>
      <c r="W599" s="126"/>
      <c r="X599" s="126"/>
      <c r="Y599" s="126"/>
      <c r="Z599" s="126"/>
      <c r="AA599" s="126"/>
      <c r="AB599" s="225"/>
    </row>
    <row r="600" spans="1:28" s="215" customFormat="1" x14ac:dyDescent="0.2">
      <c r="A600" s="126"/>
      <c r="B600" s="126"/>
      <c r="C600" s="126"/>
      <c r="D600" s="126"/>
      <c r="E600" s="218"/>
      <c r="F600" s="126"/>
      <c r="G600" s="126"/>
      <c r="I600" s="126"/>
      <c r="J600" s="126"/>
      <c r="K600" s="126"/>
      <c r="L600" s="126"/>
      <c r="M600" s="126"/>
      <c r="N600" s="126"/>
      <c r="O600" s="126"/>
      <c r="P600" s="126"/>
      <c r="Q600" s="126"/>
      <c r="R600" s="126"/>
      <c r="S600" s="126"/>
      <c r="T600" s="126"/>
      <c r="U600" s="126"/>
      <c r="V600" s="126"/>
      <c r="W600" s="126"/>
      <c r="X600" s="126"/>
      <c r="Y600" s="126"/>
      <c r="Z600" s="126"/>
      <c r="AA600" s="126"/>
      <c r="AB600" s="225"/>
    </row>
  </sheetData>
  <mergeCells count="8">
    <mergeCell ref="A296:D296"/>
    <mergeCell ref="A302:D302"/>
    <mergeCell ref="A1:F1"/>
    <mergeCell ref="A3:D3"/>
    <mergeCell ref="A38:D38"/>
    <mergeCell ref="A47:D47"/>
    <mergeCell ref="A62:D62"/>
    <mergeCell ref="A212:D2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29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Normal="100" workbookViewId="0">
      <pane xSplit="3" topLeftCell="D1" activePane="topRight" state="frozen"/>
      <selection pane="topRight" activeCell="J1" sqref="J1"/>
    </sheetView>
  </sheetViews>
  <sheetFormatPr defaultRowHeight="12.75" x14ac:dyDescent="0.2"/>
  <cols>
    <col min="1" max="1" width="26.140625" style="67" customWidth="1"/>
    <col min="2" max="2" width="17.85546875" style="68" customWidth="1"/>
    <col min="3" max="3" width="14.28515625" style="68" bestFit="1" customWidth="1"/>
    <col min="4" max="4" width="17.28515625" customWidth="1"/>
    <col min="5" max="5" width="12.140625" customWidth="1"/>
    <col min="6" max="7" width="12" customWidth="1"/>
    <col min="8" max="8" width="12.140625" customWidth="1"/>
    <col min="9" max="9" width="12" customWidth="1"/>
    <col min="10" max="10" width="12.28515625" customWidth="1"/>
    <col min="11" max="16" width="12" customWidth="1"/>
    <col min="17" max="17" width="14.28515625" customWidth="1"/>
  </cols>
  <sheetData>
    <row r="1" spans="1:17" ht="17.25" customHeight="1" x14ac:dyDescent="0.2">
      <c r="A1"/>
      <c r="B1"/>
      <c r="C1"/>
    </row>
    <row r="2" spans="1:17" ht="17.25" customHeight="1" x14ac:dyDescent="0.2">
      <c r="A2" s="297" t="s">
        <v>153</v>
      </c>
      <c r="B2" s="297"/>
      <c r="C2" s="297"/>
    </row>
    <row r="3" spans="1:17" x14ac:dyDescent="0.2">
      <c r="A3" s="66" t="s">
        <v>154</v>
      </c>
      <c r="D3" s="113"/>
    </row>
    <row r="4" spans="1:17" x14ac:dyDescent="0.2">
      <c r="A4" s="66" t="s">
        <v>158</v>
      </c>
      <c r="C4" s="140"/>
      <c r="D4" s="113" t="s">
        <v>211</v>
      </c>
      <c r="E4" s="175">
        <v>44562</v>
      </c>
      <c r="F4" s="175">
        <v>44593</v>
      </c>
      <c r="G4" s="175">
        <v>44621</v>
      </c>
      <c r="H4" s="175">
        <v>44652</v>
      </c>
      <c r="I4" s="175">
        <v>44682</v>
      </c>
      <c r="J4" s="175">
        <v>44713</v>
      </c>
      <c r="K4" s="175">
        <v>44743</v>
      </c>
      <c r="L4" s="175">
        <v>44774</v>
      </c>
      <c r="M4" s="175">
        <v>44805</v>
      </c>
      <c r="N4" s="175">
        <v>44835</v>
      </c>
      <c r="O4" s="175">
        <v>44866</v>
      </c>
      <c r="P4" s="175">
        <v>44896</v>
      </c>
      <c r="Q4" s="226" t="s">
        <v>210</v>
      </c>
    </row>
    <row r="5" spans="1:17" x14ac:dyDescent="0.2">
      <c r="A5" s="296" t="s">
        <v>194</v>
      </c>
      <c r="B5" s="69" t="s">
        <v>144</v>
      </c>
      <c r="C5" s="140" t="s">
        <v>145</v>
      </c>
      <c r="E5" s="176" t="s">
        <v>187</v>
      </c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 t="s">
        <v>187</v>
      </c>
    </row>
    <row r="6" spans="1:17" x14ac:dyDescent="0.2">
      <c r="A6" s="296"/>
      <c r="B6" s="212">
        <f>'POR CONTA'!F36</f>
        <v>36914.03</v>
      </c>
      <c r="C6" s="146">
        <f>'POR CONTA'!G36</f>
        <v>26056.832000000002</v>
      </c>
      <c r="D6" s="71">
        <f>SUM('POR CONTA'!H36+'POR CONTA'!I36+'POR CONTA'!J36+'POR CONTA'!K36+'POR CONTA'!L36+'POR CONTA'!M36)</f>
        <v>13758.4812</v>
      </c>
      <c r="E6" s="71">
        <f>'POR CONTA'!O36</f>
        <v>246.09353333333337</v>
      </c>
      <c r="F6" s="71">
        <f>'POR CONTA'!P36</f>
        <v>246.09353333333337</v>
      </c>
      <c r="G6" s="71">
        <f>'POR CONTA'!Q36</f>
        <v>246.09353333333337</v>
      </c>
      <c r="H6" s="71">
        <f>'POR CONTA'!R36</f>
        <v>246.09353333333337</v>
      </c>
      <c r="I6" s="71">
        <f>'POR CONTA'!S36</f>
        <v>246.09353333333337</v>
      </c>
      <c r="J6" s="71">
        <f>'POR CONTA'!T36</f>
        <v>246.09353333333337</v>
      </c>
      <c r="K6" s="71">
        <f>'POR CONTA'!U36</f>
        <v>246.09353333333337</v>
      </c>
      <c r="L6" s="71">
        <f>'POR CONTA'!V36</f>
        <v>259.4068666666667</v>
      </c>
      <c r="M6" s="71">
        <f>'POR CONTA'!W36</f>
        <v>0</v>
      </c>
      <c r="N6" s="71">
        <f>'POR CONTA'!X36</f>
        <v>0</v>
      </c>
      <c r="O6" s="71">
        <f>'POR CONTA'!Y36</f>
        <v>0</v>
      </c>
      <c r="P6" s="71">
        <f>'POR CONTA'!Z36</f>
        <v>0</v>
      </c>
      <c r="Q6" s="71">
        <f>'POR CONTA'!AA36</f>
        <v>1982.0616000000005</v>
      </c>
    </row>
    <row r="7" spans="1:17" x14ac:dyDescent="0.2">
      <c r="B7" s="70"/>
      <c r="C7" s="146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</row>
    <row r="8" spans="1:17" x14ac:dyDescent="0.2">
      <c r="C8" s="140"/>
    </row>
    <row r="9" spans="1:17" x14ac:dyDescent="0.2">
      <c r="A9" s="66" t="s">
        <v>155</v>
      </c>
      <c r="C9" s="140"/>
    </row>
    <row r="10" spans="1:17" x14ac:dyDescent="0.2">
      <c r="A10" s="66" t="s">
        <v>146</v>
      </c>
      <c r="C10" s="140"/>
    </row>
    <row r="11" spans="1:17" x14ac:dyDescent="0.2">
      <c r="A11" s="296" t="s">
        <v>194</v>
      </c>
      <c r="B11" s="69" t="s">
        <v>144</v>
      </c>
      <c r="C11" s="141" t="s">
        <v>147</v>
      </c>
      <c r="E11" s="176" t="s">
        <v>188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 t="s">
        <v>188</v>
      </c>
    </row>
    <row r="12" spans="1:17" x14ac:dyDescent="0.2">
      <c r="A12" s="296"/>
      <c r="B12" s="70">
        <f>'POR CONTA'!F294</f>
        <v>97347.712</v>
      </c>
      <c r="C12" s="146">
        <f>'POR CONTA'!G294</f>
        <v>86775.940799999968</v>
      </c>
      <c r="D12" s="71">
        <f>SUM('POR CONTA'!H294+'POR CONTA'!I294+'POR CONTA'!J294+'POR CONTA'!K294+'POR CONTA'!L294+'POR CONTA'!M294)</f>
        <v>80655.150800000018</v>
      </c>
      <c r="E12" s="71">
        <f>'POR CONTA'!O294</f>
        <v>370.94999999999993</v>
      </c>
      <c r="F12" s="71">
        <f>'POR CONTA'!P294</f>
        <v>370.94999999999993</v>
      </c>
      <c r="G12" s="71">
        <f>'POR CONTA'!Q294</f>
        <v>370.94999999999993</v>
      </c>
      <c r="H12" s="71">
        <f>'POR CONTA'!R294</f>
        <v>394.71</v>
      </c>
      <c r="I12" s="71">
        <f>'POR CONTA'!S294</f>
        <v>596.44999999999993</v>
      </c>
      <c r="J12" s="71">
        <f>'POR CONTA'!T294</f>
        <v>604.46069799999987</v>
      </c>
      <c r="K12" s="71">
        <f>'POR CONTA'!U294</f>
        <v>247.46069800000004</v>
      </c>
      <c r="L12" s="71">
        <f>'POR CONTA'!V294</f>
        <v>247.46069800000004</v>
      </c>
      <c r="M12" s="71">
        <f>'POR CONTA'!W294</f>
        <v>0</v>
      </c>
      <c r="N12" s="71">
        <f>'POR CONTA'!X294</f>
        <v>0</v>
      </c>
      <c r="O12" s="71">
        <f>'POR CONTA'!Y294</f>
        <v>0</v>
      </c>
      <c r="P12" s="71">
        <f>'POR CONTA'!Z294</f>
        <v>0</v>
      </c>
      <c r="Q12" s="71">
        <f>'POR CONTA'!AA294</f>
        <v>3203.3920939999994</v>
      </c>
    </row>
    <row r="13" spans="1:17" x14ac:dyDescent="0.2">
      <c r="C13" s="140"/>
    </row>
    <row r="14" spans="1:17" x14ac:dyDescent="0.2">
      <c r="A14" s="75" t="s">
        <v>156</v>
      </c>
      <c r="B14" s="76"/>
      <c r="C14" s="147"/>
    </row>
    <row r="15" spans="1:17" x14ac:dyDescent="0.2">
      <c r="A15" s="77" t="s">
        <v>148</v>
      </c>
      <c r="B15" s="73"/>
      <c r="C15" s="140"/>
    </row>
    <row r="16" spans="1:17" x14ac:dyDescent="0.2">
      <c r="A16" s="296" t="s">
        <v>194</v>
      </c>
      <c r="B16" s="72" t="s">
        <v>144</v>
      </c>
      <c r="C16" s="141" t="s">
        <v>147</v>
      </c>
      <c r="E16" s="176" t="s">
        <v>187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 t="s">
        <v>187</v>
      </c>
    </row>
    <row r="17" spans="1:17" x14ac:dyDescent="0.2">
      <c r="A17" s="296"/>
      <c r="B17" s="74">
        <f>'POR CONTA'!F45</f>
        <v>1135.1879999999999</v>
      </c>
      <c r="C17" s="146">
        <f>'POR CONTA'!G45</f>
        <v>1021.6692</v>
      </c>
      <c r="D17" s="71">
        <f>SUM('POR CONTA'!H45+'POR CONTA'!I45+'POR CONTA'!J45+'POR CONTA'!K45+'POR CONTA'!L45+'POR CONTA'!M45)</f>
        <v>613.00152000000014</v>
      </c>
      <c r="E17" s="71">
        <f>'POR CONTA'!O45</f>
        <v>8.513910000000001</v>
      </c>
      <c r="F17" s="71">
        <f>'POR CONTA'!P45</f>
        <v>8.513910000000001</v>
      </c>
      <c r="G17" s="71">
        <f>'POR CONTA'!Q45</f>
        <v>8.513910000000001</v>
      </c>
      <c r="H17" s="71">
        <f>'POR CONTA'!R45</f>
        <v>8.513910000000001</v>
      </c>
      <c r="I17" s="71">
        <f>'POR CONTA'!S45</f>
        <v>8.513910000000001</v>
      </c>
      <c r="J17" s="71">
        <f>'POR CONTA'!T45</f>
        <v>8.513910000000001</v>
      </c>
      <c r="K17" s="71">
        <f>'POR CONTA'!U45</f>
        <v>8.513910000000001</v>
      </c>
      <c r="L17" s="71">
        <f>'POR CONTA'!V45</f>
        <v>8.513910000000001</v>
      </c>
      <c r="M17" s="71">
        <f>'POR CONTA'!W45</f>
        <v>0</v>
      </c>
      <c r="N17" s="71">
        <f>'POR CONTA'!X45</f>
        <v>0</v>
      </c>
      <c r="O17" s="71">
        <f>'POR CONTA'!Y45</f>
        <v>0</v>
      </c>
      <c r="P17" s="71">
        <f>'POR CONTA'!Z45</f>
        <v>0</v>
      </c>
      <c r="Q17" s="71">
        <f>'POR CONTA'!AA45</f>
        <v>68.111280000000008</v>
      </c>
    </row>
    <row r="18" spans="1:17" x14ac:dyDescent="0.2">
      <c r="A18" s="213"/>
      <c r="B18" s="74"/>
      <c r="C18" s="146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</row>
    <row r="19" spans="1:17" x14ac:dyDescent="0.2">
      <c r="A19" s="77" t="s">
        <v>149</v>
      </c>
      <c r="B19" s="73"/>
      <c r="C19" s="14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 x14ac:dyDescent="0.2">
      <c r="A20" s="296" t="s">
        <v>194</v>
      </c>
      <c r="B20" s="72" t="s">
        <v>144</v>
      </c>
      <c r="C20" s="140" t="s">
        <v>147</v>
      </c>
      <c r="E20" s="176" t="s">
        <v>187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 t="s">
        <v>187</v>
      </c>
    </row>
    <row r="21" spans="1:17" x14ac:dyDescent="0.2">
      <c r="A21" s="296"/>
      <c r="B21" s="74">
        <f>'POR CONTA'!F60</f>
        <v>11782.32</v>
      </c>
      <c r="C21" s="146">
        <f>'POR CONTA'!G60</f>
        <v>10604.088000000002</v>
      </c>
      <c r="D21" s="71">
        <f>SUM('POR CONTA'!H60+'POR CONTA'!I60+'POR CONTA'!J60+'POR CONTA'!K60+'POR CONTA'!L60+'POR CONTA'!M60)</f>
        <v>6071.100300000001</v>
      </c>
      <c r="E21" s="71">
        <f>'POR CONTA'!O60</f>
        <v>88.367400000000004</v>
      </c>
      <c r="F21" s="71">
        <f>'POR CONTA'!P60</f>
        <v>88.367400000000004</v>
      </c>
      <c r="G21" s="71">
        <f>'POR CONTA'!Q60</f>
        <v>88.367400000000004</v>
      </c>
      <c r="H21" s="71">
        <f>'POR CONTA'!R60</f>
        <v>88.367400000000004</v>
      </c>
      <c r="I21" s="71">
        <f>'POR CONTA'!S60</f>
        <v>88.367400000000004</v>
      </c>
      <c r="J21" s="71">
        <f>'POR CONTA'!T60</f>
        <v>88.367400000000004</v>
      </c>
      <c r="K21" s="71">
        <f>'POR CONTA'!U60</f>
        <v>88.367400000000004</v>
      </c>
      <c r="L21" s="71">
        <f>'POR CONTA'!V60</f>
        <v>88.367400000000004</v>
      </c>
      <c r="M21" s="71">
        <f>'POR CONTA'!W60</f>
        <v>0</v>
      </c>
      <c r="N21" s="71">
        <f>'POR CONTA'!X60</f>
        <v>0</v>
      </c>
      <c r="O21" s="71">
        <f>'POR CONTA'!Y60</f>
        <v>0</v>
      </c>
      <c r="P21" s="71">
        <f>'POR CONTA'!Z60</f>
        <v>0</v>
      </c>
      <c r="Q21" s="71">
        <f>'POR CONTA'!AA60</f>
        <v>706.93919999999991</v>
      </c>
    </row>
    <row r="22" spans="1:17" x14ac:dyDescent="0.2">
      <c r="A22" s="78"/>
      <c r="B22" s="74"/>
      <c r="C22" s="14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x14ac:dyDescent="0.2">
      <c r="A23" s="77" t="s">
        <v>150</v>
      </c>
      <c r="B23" s="73"/>
      <c r="C23" s="140"/>
    </row>
    <row r="24" spans="1:17" x14ac:dyDescent="0.2">
      <c r="A24" s="296" t="s">
        <v>194</v>
      </c>
      <c r="B24" s="72" t="s">
        <v>144</v>
      </c>
      <c r="C24" s="141" t="s">
        <v>147</v>
      </c>
      <c r="E24" s="176" t="s">
        <v>187</v>
      </c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 t="s">
        <v>187</v>
      </c>
    </row>
    <row r="25" spans="1:17" x14ac:dyDescent="0.2">
      <c r="A25" s="296"/>
      <c r="B25" s="74">
        <f>'POR CONTA'!F210</f>
        <v>113655.23300000001</v>
      </c>
      <c r="C25" s="146">
        <f>'POR CONTA'!G210</f>
        <v>102289.70969999999</v>
      </c>
      <c r="D25" s="71">
        <f>SUM('POR CONTA'!H210+'POR CONTA'!I210+'POR CONTA'!J210+'POR CONTA'!K210+'POR CONTA'!L210+'POR CONTA'!M210)</f>
        <v>52219.830820000032</v>
      </c>
      <c r="E25" s="71">
        <f>'POR CONTA'!O210</f>
        <v>852.41424749999953</v>
      </c>
      <c r="F25" s="71">
        <f>'POR CONTA'!P210</f>
        <v>852.41424749999953</v>
      </c>
      <c r="G25" s="71">
        <f>'POR CONTA'!Q210</f>
        <v>852.41424749999953</v>
      </c>
      <c r="H25" s="71">
        <f>'POR CONTA'!R210</f>
        <v>852.41424749999953</v>
      </c>
      <c r="I25" s="71">
        <f>'POR CONTA'!S210</f>
        <v>852.41424749999953</v>
      </c>
      <c r="J25" s="71">
        <f>'POR CONTA'!T210</f>
        <v>852.41424749999953</v>
      </c>
      <c r="K25" s="71">
        <f>'POR CONTA'!U210</f>
        <v>852.41424749999953</v>
      </c>
      <c r="L25" s="71">
        <f>'POR CONTA'!V210</f>
        <v>852.41424749999953</v>
      </c>
      <c r="M25" s="71">
        <f>'POR CONTA'!W210</f>
        <v>0</v>
      </c>
      <c r="N25" s="71">
        <f>'POR CONTA'!X210</f>
        <v>0</v>
      </c>
      <c r="O25" s="71">
        <f>'POR CONTA'!Y210</f>
        <v>0</v>
      </c>
      <c r="P25" s="71">
        <f>'POR CONTA'!Z210</f>
        <v>0</v>
      </c>
      <c r="Q25" s="71">
        <f>'POR CONTA'!AA210</f>
        <v>6819.3139799999972</v>
      </c>
    </row>
    <row r="26" spans="1:17" x14ac:dyDescent="0.2">
      <c r="A26" s="221"/>
      <c r="B26" s="79"/>
      <c r="C26" s="139"/>
      <c r="D26" s="71">
        <f t="shared" ref="D26:Q26" si="0">D17+D21+D25</f>
        <v>58903.932640000035</v>
      </c>
      <c r="E26" s="177">
        <f t="shared" si="0"/>
        <v>949.29555749999952</v>
      </c>
      <c r="F26" s="177">
        <f t="shared" si="0"/>
        <v>949.29555749999952</v>
      </c>
      <c r="G26" s="177">
        <f t="shared" si="0"/>
        <v>949.29555749999952</v>
      </c>
      <c r="H26" s="177">
        <f t="shared" si="0"/>
        <v>949.29555749999952</v>
      </c>
      <c r="I26" s="177">
        <f t="shared" si="0"/>
        <v>949.29555749999952</v>
      </c>
      <c r="J26" s="177">
        <f t="shared" ref="J26:N26" si="1">J17+J21+J25</f>
        <v>949.29555749999952</v>
      </c>
      <c r="K26" s="177">
        <f t="shared" si="1"/>
        <v>949.29555749999952</v>
      </c>
      <c r="L26" s="177">
        <f t="shared" si="1"/>
        <v>949.29555749999952</v>
      </c>
      <c r="M26" s="177">
        <f t="shared" si="1"/>
        <v>0</v>
      </c>
      <c r="N26" s="177">
        <f t="shared" si="1"/>
        <v>0</v>
      </c>
      <c r="O26" s="177">
        <f t="shared" ref="O26:P26" si="2">O17+O21+O25</f>
        <v>0</v>
      </c>
      <c r="P26" s="177">
        <f t="shared" si="2"/>
        <v>0</v>
      </c>
      <c r="Q26" s="177">
        <f t="shared" si="0"/>
        <v>7594.3644599999971</v>
      </c>
    </row>
    <row r="27" spans="1:17" x14ac:dyDescent="0.2">
      <c r="A27" s="66" t="s">
        <v>157</v>
      </c>
      <c r="C27" s="140"/>
      <c r="D27" s="86"/>
    </row>
    <row r="28" spans="1:17" x14ac:dyDescent="0.2">
      <c r="A28" s="85" t="s">
        <v>151</v>
      </c>
      <c r="C28" s="140"/>
    </row>
    <row r="29" spans="1:17" x14ac:dyDescent="0.2">
      <c r="A29" s="296" t="s">
        <v>194</v>
      </c>
      <c r="B29" s="69" t="s">
        <v>144</v>
      </c>
      <c r="C29" s="140" t="s">
        <v>147</v>
      </c>
      <c r="E29" s="176" t="s">
        <v>189</v>
      </c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 t="s">
        <v>189</v>
      </c>
    </row>
    <row r="30" spans="1:17" x14ac:dyDescent="0.2">
      <c r="A30" s="296"/>
      <c r="B30" s="70">
        <f>'POR CONTA'!F300</f>
        <v>153720</v>
      </c>
      <c r="C30" s="146">
        <f>'POR CONTA'!G300</f>
        <v>138348</v>
      </c>
      <c r="D30" s="71">
        <f>('POR CONTA'!L300+'POR CONTA'!M300)</f>
        <v>13719.51</v>
      </c>
      <c r="E30" s="71">
        <f>'POR CONTA'!O300</f>
        <v>807.03</v>
      </c>
      <c r="F30" s="71">
        <f>'POR CONTA'!P300</f>
        <v>807.03</v>
      </c>
      <c r="G30" s="71">
        <f>'POR CONTA'!Q300</f>
        <v>807.03</v>
      </c>
      <c r="H30" s="71">
        <f>'POR CONTA'!R300</f>
        <v>807.03</v>
      </c>
      <c r="I30" s="71">
        <f>'POR CONTA'!S300</f>
        <v>807.03</v>
      </c>
      <c r="J30" s="71">
        <f>'POR CONTA'!T300</f>
        <v>807.03</v>
      </c>
      <c r="K30" s="71">
        <f>'POR CONTA'!U300</f>
        <v>807.03</v>
      </c>
      <c r="L30" s="71">
        <f>'POR CONTA'!V300</f>
        <v>807.03</v>
      </c>
      <c r="M30" s="71">
        <f>'POR CONTA'!W300</f>
        <v>0</v>
      </c>
      <c r="N30" s="71">
        <f>'POR CONTA'!X300</f>
        <v>0</v>
      </c>
      <c r="O30" s="71">
        <f>'POR CONTA'!Y300</f>
        <v>0</v>
      </c>
      <c r="P30" s="71">
        <f>'POR CONTA'!Z300</f>
        <v>0</v>
      </c>
      <c r="Q30" s="71">
        <f>'POR CONTA'!AA300</f>
        <v>6456.24</v>
      </c>
    </row>
    <row r="31" spans="1:17" x14ac:dyDescent="0.2">
      <c r="C31" s="140"/>
    </row>
    <row r="32" spans="1:17" x14ac:dyDescent="0.2">
      <c r="A32" s="85" t="s">
        <v>152</v>
      </c>
      <c r="B32" s="69" t="s">
        <v>144</v>
      </c>
      <c r="C32" s="140"/>
    </row>
    <row r="33" spans="1:17" x14ac:dyDescent="0.2">
      <c r="A33" s="211" t="s">
        <v>194</v>
      </c>
      <c r="B33" s="70">
        <v>2285000</v>
      </c>
      <c r="C33" s="140"/>
    </row>
    <row r="34" spans="1:17" ht="13.5" thickBot="1" x14ac:dyDescent="0.25">
      <c r="C34" s="140"/>
    </row>
    <row r="35" spans="1:17" s="113" customFormat="1" ht="13.5" thickTop="1" x14ac:dyDescent="0.2">
      <c r="A35" s="160"/>
      <c r="B35" s="161">
        <f>B6+B12+B25+B17+B21+B30+B33</f>
        <v>2699554.483</v>
      </c>
      <c r="C35" s="161"/>
      <c r="D35" s="161">
        <f>D6+D12+D25+D17+D21+D30</f>
        <v>167037.07464000004</v>
      </c>
      <c r="E35" s="161">
        <f>E6+E12+E25+E17+E21+E30</f>
        <v>2373.3690908333328</v>
      </c>
      <c r="F35" s="161">
        <f t="shared" ref="F35:H35" si="3">F6+F12+F25+F17+F21+F30</f>
        <v>2373.3690908333328</v>
      </c>
      <c r="G35" s="161">
        <f t="shared" si="3"/>
        <v>2373.3690908333328</v>
      </c>
      <c r="H35" s="161">
        <f t="shared" si="3"/>
        <v>2397.1290908333331</v>
      </c>
      <c r="I35" s="161">
        <f>I6+I12+I25+I17+I21+I30</f>
        <v>2598.8690908333328</v>
      </c>
      <c r="J35" s="161">
        <f>J6+J12+J25+J17+J21+J30</f>
        <v>2606.8797888333329</v>
      </c>
      <c r="K35" s="161">
        <f>K6+K12+K25+K17+K21+K30</f>
        <v>2249.8797888333329</v>
      </c>
      <c r="L35" s="161">
        <f t="shared" ref="L35:P35" si="4">L6+L12+L25+L17+L21+L30</f>
        <v>2263.1931221666664</v>
      </c>
      <c r="M35" s="161">
        <f t="shared" si="4"/>
        <v>0</v>
      </c>
      <c r="N35" s="161">
        <f t="shared" si="4"/>
        <v>0</v>
      </c>
      <c r="O35" s="161">
        <f t="shared" si="4"/>
        <v>0</v>
      </c>
      <c r="P35" s="161">
        <f t="shared" si="4"/>
        <v>0</v>
      </c>
      <c r="Q35" s="161">
        <f>Q6+Q12+Q25+Q17+Q21+Q30</f>
        <v>19236.058153999998</v>
      </c>
    </row>
    <row r="36" spans="1:17" ht="13.5" thickBot="1" x14ac:dyDescent="0.25">
      <c r="B36" s="70">
        <f>B35-B33</f>
        <v>414554.48300000001</v>
      </c>
      <c r="Q36" s="86"/>
    </row>
    <row r="37" spans="1:17" s="155" customFormat="1" ht="13.5" thickBot="1" x14ac:dyDescent="0.25">
      <c r="A37" s="156"/>
      <c r="B37" s="154"/>
      <c r="C37" s="154"/>
      <c r="Q37" s="229">
        <f>+Q35+D35</f>
        <v>186273.13279400003</v>
      </c>
    </row>
    <row r="39" spans="1:17" ht="13.5" thickBot="1" x14ac:dyDescent="0.25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</row>
    <row r="40" spans="1:17" ht="13.5" thickTop="1" x14ac:dyDescent="0.2"/>
  </sheetData>
  <mergeCells count="7">
    <mergeCell ref="A24:A25"/>
    <mergeCell ref="A29:A30"/>
    <mergeCell ref="A2:C2"/>
    <mergeCell ref="A16:A17"/>
    <mergeCell ref="A20:A21"/>
    <mergeCell ref="A11:A12"/>
    <mergeCell ref="A5:A6"/>
  </mergeCells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REAVALIAÇÃO GERAL</vt:lpstr>
      <vt:lpstr>LEILÃO 08-2019</vt:lpstr>
      <vt:lpstr>LEILÃO 04-2020</vt:lpstr>
      <vt:lpstr>POR CONTA</vt:lpstr>
      <vt:lpstr>DEPRECIAÇÃO 2022</vt:lpstr>
      <vt:lpstr>'REAVALIAÇÃO GERAL'!Area_de_impressao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Rosane</dc:creator>
  <cp:lastModifiedBy>CLIENTE</cp:lastModifiedBy>
  <cp:lastPrinted>2019-01-18T18:39:21Z</cp:lastPrinted>
  <dcterms:created xsi:type="dcterms:W3CDTF">2002-05-09T18:01:42Z</dcterms:created>
  <dcterms:modified xsi:type="dcterms:W3CDTF">2022-09-19T20:27:41Z</dcterms:modified>
</cp:coreProperties>
</file>